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tiff" ContentType="image/tif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workbookProtection workbookAlgorithmName="SHA-512" workbookHashValue="nTMcsnYc8lzNB44yOqfofQRODekvb0/oECVDVgBcE2poQUazyUMxVXO/moy7nJrbz1few9KYwUdoQwMoXO0AZg==" workbookSaltValue="NBgpq6mRxGBnMKSPYIZnbg==" workbookSpinCount="100000" lockStructure="1"/>
  <bookViews>
    <workbookView xWindow="0" yWindow="0" windowWidth="19200" windowHeight="6300" tabRatio="772" activeTab="1"/>
  </bookViews>
  <sheets>
    <sheet name="Instructions" sheetId="1" r:id="rId1"/>
    <sheet name="Summary" sheetId="6" r:id="rId2"/>
    <sheet name="Cooling Towers" sheetId="4" r:id="rId3"/>
    <sheet name="Domestic Water" sheetId="3" r:id="rId4"/>
    <sheet name="Irrigation" sheetId="2" r:id="rId5"/>
    <sheet name="Kitchen" sheetId="7" r:id="rId6"/>
    <sheet name="Rainwater Harvesting" sheetId="9" state="hidden" r:id="rId7"/>
    <sheet name="Single Pass Cooling" sheetId="17" r:id="rId8"/>
    <sheet name="Background" sheetId="13" state="hidden" r:id="rId9"/>
    <sheet name="Menus" sheetId="12" state="hidden" r:id="rId10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8" i="3" l="1"/>
  <c r="C20" i="3"/>
  <c r="C13" i="2" l="1"/>
  <c r="C16" i="2"/>
  <c r="C24" i="2"/>
  <c r="F8" i="2" l="1"/>
  <c r="G8" i="2"/>
  <c r="C33" i="4" l="1"/>
  <c r="C12" i="13"/>
  <c r="C17" i="2"/>
  <c r="C22" i="7"/>
  <c r="C21" i="7"/>
  <c r="C34" i="4" l="1"/>
  <c r="B12" i="13"/>
  <c r="C7" i="3"/>
  <c r="G4" i="17" l="1"/>
  <c r="G5" i="17"/>
  <c r="G6" i="17"/>
  <c r="G7" i="17"/>
  <c r="F4" i="17"/>
  <c r="F5" i="17"/>
  <c r="F6" i="17"/>
  <c r="F7" i="17"/>
  <c r="F3" i="17"/>
  <c r="G7" i="9"/>
  <c r="G8" i="9"/>
  <c r="G9" i="9"/>
  <c r="G10" i="9"/>
  <c r="F7" i="9"/>
  <c r="F8" i="9"/>
  <c r="F9" i="9"/>
  <c r="F10" i="9"/>
  <c r="F6" i="9"/>
  <c r="G4" i="7"/>
  <c r="G5" i="7"/>
  <c r="G6" i="7"/>
  <c r="G7" i="7"/>
  <c r="F4" i="7"/>
  <c r="F5" i="7"/>
  <c r="F6" i="7"/>
  <c r="F7" i="7"/>
  <c r="F3" i="7"/>
  <c r="G5" i="2"/>
  <c r="G6" i="2"/>
  <c r="G7" i="2"/>
  <c r="F5" i="2"/>
  <c r="F6" i="2"/>
  <c r="F7" i="2"/>
  <c r="F4" i="2"/>
  <c r="H14" i="4"/>
  <c r="H15" i="4"/>
  <c r="H16" i="4"/>
  <c r="H17" i="4"/>
  <c r="G14" i="4"/>
  <c r="G15" i="4"/>
  <c r="G16" i="4"/>
  <c r="G17" i="4"/>
  <c r="G13" i="4"/>
  <c r="G4" i="3"/>
  <c r="G5" i="3"/>
  <c r="G6" i="3"/>
  <c r="G7" i="3"/>
  <c r="F4" i="3"/>
  <c r="F5" i="3"/>
  <c r="F6" i="3"/>
  <c r="F7" i="3"/>
  <c r="F3" i="3"/>
  <c r="H4" i="6"/>
  <c r="H5" i="6"/>
  <c r="H6" i="6"/>
  <c r="H7" i="6"/>
  <c r="G7" i="6"/>
  <c r="G4" i="6"/>
  <c r="G5" i="6"/>
  <c r="G6" i="6"/>
  <c r="G3" i="6"/>
  <c r="C14" i="4" l="1"/>
  <c r="C16" i="4"/>
  <c r="C15" i="4"/>
  <c r="B11" i="13" l="1"/>
  <c r="E11" i="13"/>
  <c r="C17" i="4" l="1"/>
  <c r="C18" i="4" s="1"/>
  <c r="C19" i="4" s="1"/>
  <c r="C22" i="4" l="1"/>
  <c r="C24" i="4" s="1"/>
  <c r="C19" i="17"/>
  <c r="C26" i="4" l="1"/>
  <c r="C23" i="4"/>
  <c r="C27" i="4"/>
  <c r="C24" i="17"/>
  <c r="C9" i="7"/>
  <c r="C32" i="7"/>
  <c r="C31" i="7"/>
  <c r="C10" i="3"/>
  <c r="C29" i="3"/>
  <c r="C26" i="6" l="1"/>
  <c r="C30" i="3"/>
  <c r="B6" i="13"/>
  <c r="C19" i="3" s="1"/>
  <c r="C25" i="2" l="1"/>
  <c r="C18" i="6" s="1"/>
  <c r="C57" i="7"/>
  <c r="C56" i="7"/>
  <c r="C58" i="7" l="1"/>
  <c r="C24" i="6" s="1"/>
  <c r="C23" i="7"/>
  <c r="C33" i="7"/>
  <c r="C22" i="6" s="1"/>
  <c r="C21" i="6" l="1"/>
  <c r="C8" i="7"/>
  <c r="C11" i="9"/>
  <c r="C46" i="7"/>
  <c r="C45" i="7"/>
  <c r="C10" i="7" l="1"/>
  <c r="C47" i="7"/>
  <c r="C20" i="6" l="1"/>
  <c r="C23" i="6"/>
  <c r="B3" i="13" l="1"/>
  <c r="B2" i="13"/>
  <c r="C11" i="7" l="1"/>
  <c r="C28" i="4"/>
  <c r="C24" i="7"/>
  <c r="D21" i="6" s="1"/>
  <c r="C20" i="17"/>
  <c r="C25" i="17"/>
  <c r="D26" i="6" s="1"/>
  <c r="C27" i="2"/>
  <c r="D18" i="6" s="1"/>
  <c r="C34" i="7"/>
  <c r="D22" i="6" s="1"/>
  <c r="C59" i="7"/>
  <c r="D24" i="6" s="1"/>
  <c r="C12" i="9"/>
  <c r="C48" i="7"/>
  <c r="D23" i="6" s="1"/>
  <c r="C9" i="3" l="1"/>
  <c r="C11" i="3" s="1"/>
  <c r="C12" i="3" s="1"/>
  <c r="C15" i="6" l="1"/>
  <c r="D20" i="6" l="1"/>
  <c r="D15" i="6"/>
  <c r="C17" i="6" l="1"/>
  <c r="C31" i="3"/>
  <c r="D17" i="6" s="1"/>
  <c r="C25" i="6" l="1"/>
  <c r="D25" i="6" l="1"/>
  <c r="C21" i="3"/>
  <c r="C16" i="6" s="1"/>
  <c r="C27" i="6" s="1"/>
  <c r="C22" i="3" l="1"/>
  <c r="D16" i="6" s="1"/>
  <c r="D27" i="6" s="1"/>
</calcChain>
</file>

<file path=xl/sharedStrings.xml><?xml version="1.0" encoding="utf-8"?>
<sst xmlns="http://schemas.openxmlformats.org/spreadsheetml/2006/main" count="368" uniqueCount="225">
  <si>
    <t>Minnesota Technical Assistance Program (MnTAP)</t>
  </si>
  <si>
    <t>200 SE Oak St 350-1</t>
  </si>
  <si>
    <t>Minneapolis, MN 55455</t>
  </si>
  <si>
    <t>612-624-1300 (800-247-0015)</t>
  </si>
  <si>
    <t>mntap@umn.edu</t>
  </si>
  <si>
    <t>MnTAP Water Conservation Calculator</t>
  </si>
  <si>
    <t>Purpose</t>
  </si>
  <si>
    <t>Calculator tool for commercial and industrial facilities to evaluate water use at their facilities and estimate water savings from common water efficiency strategies.</t>
  </si>
  <si>
    <t>Instructions</t>
  </si>
  <si>
    <t>1. Start with the green Summary tab and enter General Facility Information</t>
  </si>
  <si>
    <t>3. The Summary tab will sum up totals of water, energy, and cost savings from all the other tabs.</t>
  </si>
  <si>
    <t>Color key</t>
  </si>
  <si>
    <t>Blue</t>
  </si>
  <si>
    <t>Enter values for your facility</t>
  </si>
  <si>
    <t>White</t>
  </si>
  <si>
    <t>Do not change these values</t>
  </si>
  <si>
    <t>Gray</t>
  </si>
  <si>
    <t xml:space="preserve">Default value, can be changed </t>
  </si>
  <si>
    <t>Yellow</t>
  </si>
  <si>
    <t>Dropdown menu - choose one</t>
  </si>
  <si>
    <t>General Facility Information</t>
  </si>
  <si>
    <t>Cost of water</t>
  </si>
  <si>
    <t>Cost to sewer</t>
  </si>
  <si>
    <t>Days of operation per year</t>
  </si>
  <si>
    <t>Shifts per day</t>
  </si>
  <si>
    <t>Hours per shift</t>
  </si>
  <si>
    <t>Employees per shift</t>
  </si>
  <si>
    <t>%</t>
  </si>
  <si>
    <t>Summary of Results</t>
  </si>
  <si>
    <t>Area</t>
  </si>
  <si>
    <t>Annual water savings (gal)</t>
  </si>
  <si>
    <t>Annual cost savings ($)</t>
  </si>
  <si>
    <t>Domestic Water</t>
  </si>
  <si>
    <t>Faucets</t>
  </si>
  <si>
    <t>Toilets</t>
  </si>
  <si>
    <t>Urinals</t>
  </si>
  <si>
    <t>Irrigation</t>
  </si>
  <si>
    <t>Kitchen</t>
  </si>
  <si>
    <t>Ice Machines</t>
  </si>
  <si>
    <t>Pre-Rinse Sprayers</t>
  </si>
  <si>
    <t>Wash-down Sprayers</t>
  </si>
  <si>
    <t>Commercial Dishwasher</t>
  </si>
  <si>
    <t>Cooling Towers</t>
  </si>
  <si>
    <t>Single Pass Cooling</t>
  </si>
  <si>
    <t>Total</t>
  </si>
  <si>
    <t>Return to Summary tab</t>
  </si>
  <si>
    <t>Current flowrate</t>
  </si>
  <si>
    <t>gpm</t>
  </si>
  <si>
    <t>Seconds per wash</t>
  </si>
  <si>
    <t>s</t>
  </si>
  <si>
    <t>Usage per shift</t>
  </si>
  <si>
    <t>wash/hour/person</t>
  </si>
  <si>
    <t>Current water use</t>
  </si>
  <si>
    <t>gal/year</t>
  </si>
  <si>
    <t>ASME flowrate water use</t>
  </si>
  <si>
    <t>gal/yr</t>
  </si>
  <si>
    <t>Annual water savings</t>
  </si>
  <si>
    <t>Annual cost savings</t>
  </si>
  <si>
    <t>$/yr</t>
  </si>
  <si>
    <t>Are there urinals onsite?</t>
  </si>
  <si>
    <t>Current gallons per flush</t>
  </si>
  <si>
    <t>gpf</t>
  </si>
  <si>
    <t>Current water usage</t>
  </si>
  <si>
    <t>New water usage</t>
  </si>
  <si>
    <t>hr</t>
  </si>
  <si>
    <t>*Can estimate with ASHRAE Full Load Equivalent Cooling Hours</t>
  </si>
  <si>
    <t>estimated.</t>
  </si>
  <si>
    <t>Cycles of concentration (1.5 to 6)</t>
  </si>
  <si>
    <t>Evaporation</t>
  </si>
  <si>
    <t>Blowdown</t>
  </si>
  <si>
    <t>Makeup</t>
  </si>
  <si>
    <t xml:space="preserve">Conductivity of blowdown </t>
  </si>
  <si>
    <t>Conductivity of makeup</t>
  </si>
  <si>
    <t>Increase COC to (2 to 10)</t>
  </si>
  <si>
    <t>Annual blowdown reduction (sewer)</t>
  </si>
  <si>
    <t>Estimate Evaporation</t>
  </si>
  <si>
    <t>Condenser water flowrate</t>
  </si>
  <si>
    <t>Temperature change across tower</t>
  </si>
  <si>
    <t>d. F</t>
  </si>
  <si>
    <t>Irrigation area</t>
  </si>
  <si>
    <t>sq. ft.</t>
  </si>
  <si>
    <t>Seasonal operation</t>
  </si>
  <si>
    <t>Weekly operation</t>
  </si>
  <si>
    <t>Runtime</t>
  </si>
  <si>
    <t>minutes per cycle</t>
  </si>
  <si>
    <t>Annual irrigation water usage</t>
  </si>
  <si>
    <t>in/week</t>
  </si>
  <si>
    <t>Expected annual water use for irrigation</t>
  </si>
  <si>
    <t>Excess irrigation</t>
  </si>
  <si>
    <t>minutes/cycle</t>
  </si>
  <si>
    <t>days/week</t>
  </si>
  <si>
    <t>New annual irrigation water use</t>
  </si>
  <si>
    <t>Is irrigation deducted from sewer bill?</t>
  </si>
  <si>
    <t>Daily use</t>
  </si>
  <si>
    <t>minutes/day</t>
  </si>
  <si>
    <t>Type</t>
  </si>
  <si>
    <t>Harvest rate</t>
  </si>
  <si>
    <t>lb/day</t>
  </si>
  <si>
    <t>Current water use rate</t>
  </si>
  <si>
    <t>gal/100 lbs of ice</t>
  </si>
  <si>
    <t>New harvest rate</t>
  </si>
  <si>
    <t>New water use rate</t>
  </si>
  <si>
    <t>Current annual water use</t>
  </si>
  <si>
    <t>New annual water use</t>
  </si>
  <si>
    <t>Flowrate</t>
  </si>
  <si>
    <t>New flowrate</t>
  </si>
  <si>
    <t>Average daily use</t>
  </si>
  <si>
    <t>minutes</t>
  </si>
  <si>
    <t>Upgrade</t>
  </si>
  <si>
    <t>Self-closing nozzle</t>
  </si>
  <si>
    <t>Pressure washer</t>
  </si>
  <si>
    <t>Water Broom</t>
  </si>
  <si>
    <t>Water use per rack</t>
  </si>
  <si>
    <t>gal/rack</t>
  </si>
  <si>
    <t>Racks per day</t>
  </si>
  <si>
    <t>racks/day</t>
  </si>
  <si>
    <t>New water use per rack</t>
  </si>
  <si>
    <t>Wok stoves</t>
  </si>
  <si>
    <t>Annual rainfall in MN varies from 20 to 35 inches across the state. 28 in is the default value, but can be adjusted for your particular area. The DNR provides</t>
  </si>
  <si>
    <t xml:space="preserve"> a map with the Annual Precipitation Normal. </t>
  </si>
  <si>
    <t>Annual rainfall</t>
  </si>
  <si>
    <t>inches</t>
  </si>
  <si>
    <t>Surface Collection Area (i.e. roof area)</t>
  </si>
  <si>
    <t>sq. ft</t>
  </si>
  <si>
    <t>Collection coefficient</t>
  </si>
  <si>
    <t>gal/sq. ft</t>
  </si>
  <si>
    <t>Runoff coefficient</t>
  </si>
  <si>
    <t>Effective Harvesting Potential</t>
  </si>
  <si>
    <t>Cost savings if used for irrigation</t>
  </si>
  <si>
    <t>Common places to find single pass cooling:</t>
  </si>
  <si>
    <t>Point-of-use chillers or other refrigeration</t>
  </si>
  <si>
    <t>Condensers</t>
  </si>
  <si>
    <t>Air compressors</t>
  </si>
  <si>
    <t>Air conditioners</t>
  </si>
  <si>
    <t>Hydraulic equipment</t>
  </si>
  <si>
    <t>CAT scanners</t>
  </si>
  <si>
    <t>Degreasers</t>
  </si>
  <si>
    <t>Welding machines</t>
  </si>
  <si>
    <t>Vacuum pumps</t>
  </si>
  <si>
    <t>X-ray equipment</t>
  </si>
  <si>
    <t>Ice machines</t>
  </si>
  <si>
    <t>Daily use time</t>
  </si>
  <si>
    <t>min/day</t>
  </si>
  <si>
    <t>Current annual cost</t>
  </si>
  <si>
    <t>Annual water use with recirculated cooling</t>
  </si>
  <si>
    <t>Costs per unit</t>
  </si>
  <si>
    <t>$/gal</t>
  </si>
  <si>
    <t>$/Btu</t>
  </si>
  <si>
    <t>Toilet use per hour M</t>
  </si>
  <si>
    <t>Toilet use per hour F</t>
  </si>
  <si>
    <t>Urinal use per hour</t>
  </si>
  <si>
    <t>Cooling towers background calc</t>
  </si>
  <si>
    <t>COC</t>
  </si>
  <si>
    <t>E</t>
  </si>
  <si>
    <t>Look up table for percent make up water saved by increasing COC</t>
  </si>
  <si>
    <t>https://www.epa.gov/sites/default/files/2017-02/documents/watersense-at-work_final_508c3.pdf</t>
  </si>
  <si>
    <t>% Make up water saved</t>
  </si>
  <si>
    <t>New COC</t>
  </si>
  <si>
    <t>Old COC</t>
  </si>
  <si>
    <t>Domestic - Shifts</t>
  </si>
  <si>
    <t>Domestic - Hours</t>
  </si>
  <si>
    <t>Yes/no</t>
  </si>
  <si>
    <t>Kitchen - Ice Machine</t>
  </si>
  <si>
    <t>Kitchen - steam</t>
  </si>
  <si>
    <t>Kitchen - washdown</t>
  </si>
  <si>
    <t>General - Water</t>
  </si>
  <si>
    <t>General - gas</t>
  </si>
  <si>
    <t>CT</t>
  </si>
  <si>
    <t>CT - conductivity</t>
  </si>
  <si>
    <t>Yes</t>
  </si>
  <si>
    <t>Air cooled</t>
  </si>
  <si>
    <t>Boiler-based</t>
  </si>
  <si>
    <t>$/1000 gal</t>
  </si>
  <si>
    <t>ppm</t>
  </si>
  <si>
    <t>No</t>
  </si>
  <si>
    <t>Water cooled</t>
  </si>
  <si>
    <t>Connectionless/Reservoir-based</t>
  </si>
  <si>
    <t>$/748 gal</t>
  </si>
  <si>
    <t>$/therm</t>
  </si>
  <si>
    <t>uS/cm</t>
  </si>
  <si>
    <t>Direct steam</t>
  </si>
  <si>
    <t>Water broom</t>
  </si>
  <si>
    <t>References</t>
  </si>
  <si>
    <t>EPA WaterSense at Work: Best Management Practices for Commercial and Institutional Facilities</t>
  </si>
  <si>
    <t>Units</t>
  </si>
  <si>
    <t>acres</t>
  </si>
  <si>
    <t>ASME flowrate for public lavatory faucets</t>
  </si>
  <si>
    <t>2. Use the orange Focus Area tabs to enter information about different processes onsite. Links in the tabs can help with navigation.</t>
  </si>
  <si>
    <t>Annual cost savings (assumes 12 gals of water to make 100 lbs of ice which is not discharged)</t>
  </si>
  <si>
    <t>Annual cost savings associated with water savings (could vary depending on how single pass cooling is eliminated)</t>
  </si>
  <si>
    <t>Additional MnTAP irrigation resources:</t>
  </si>
  <si>
    <t>Irrigation System Optimization</t>
  </si>
  <si>
    <t>Irrigation Tool for Twin Cities Metro Area</t>
  </si>
  <si>
    <t>weeks/year</t>
  </si>
  <si>
    <t>weeks per year</t>
  </si>
  <si>
    <t>Required irrigation (assumes 1 in of water is needed per week and 0.75 in rainfall per week)</t>
  </si>
  <si>
    <t>New runtime</t>
  </si>
  <si>
    <t>New number of days per week</t>
  </si>
  <si>
    <t>New seasonal operation</t>
  </si>
  <si>
    <t>Annual cost savings (default is no sewer deduction)</t>
  </si>
  <si>
    <t>EPA WaterSense gallons per flush</t>
  </si>
  <si>
    <t>Annual hours of operation*</t>
  </si>
  <si>
    <t>Units for E, MU, BD</t>
  </si>
  <si>
    <t>Need to enter variables that match one of the input options in the table. Makeup, Blowdown, and/or Evaporation must be in gal/yr. If you only know COC, Evaporation can be</t>
  </si>
  <si>
    <t>Evaporation rate</t>
  </si>
  <si>
    <t>New annual evaporation</t>
  </si>
  <si>
    <t>New annual blowdown</t>
  </si>
  <si>
    <t>Estimate annual water use based on flow rate</t>
  </si>
  <si>
    <t>Flow rate per sprinkler head</t>
  </si>
  <si>
    <t>Number of sprinkler heads</t>
  </si>
  <si>
    <t>cycles per week</t>
  </si>
  <si>
    <t>New operation (change 1, 2, or all 3 options):</t>
  </si>
  <si>
    <t>Percentage male employees (for calculating domestic water use for toilets and urinals)</t>
  </si>
  <si>
    <t>EPA WaterSense toilet usage - F toilet 3X per day, M toilet 1X per day and urinal 2X per day (assumed 8 hr 'day')</t>
  </si>
  <si>
    <t>Annual evaporation (enter the value from cell C34 in cell C8)</t>
  </si>
  <si>
    <t>COC (calculated based on conductivity)</t>
  </si>
  <si>
    <t>COC (calculated based on makeup and blowdown)</t>
  </si>
  <si>
    <t>COC (calculated based on evaporation and blowdown)</t>
  </si>
  <si>
    <t xml:space="preserve">Savings from increasing COC based on Table 6-1 from EPA's WaterSense at Work </t>
  </si>
  <si>
    <t>U.S. DOE flowrate</t>
  </si>
  <si>
    <t>U.S. DOE flowrate water use</t>
  </si>
  <si>
    <t>Annual makeup (calculated based on blowdown and COC)</t>
  </si>
  <si>
    <t>Annual blowdown (calculated based on evaporation and COC)</t>
  </si>
  <si>
    <t>Annual evaporation (calculated based on blowdown and COC)</t>
  </si>
  <si>
    <t>Default collection coefficient value and runoff coefficient are based on FEMP's Rainwater Harvesting Tool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</si>
</sst>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&quot;$&quot;#,##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03">
    <xf numFmtId="0" fontId="0" fillId="0" borderId="0" xfId="0"/>
    <xf numFmtId="0" fontId="0" fillId="4" borderId="0" xfId="0" applyFill="1"/>
    <xf numFmtId="0" fontId="1" fillId="4" borderId="1" xfId="0" applyFont="1" applyFill="1" applyBorder="1"/>
    <xf numFmtId="0" fontId="0" fillId="4" borderId="2" xfId="0" applyFill="1" applyBorder="1"/>
    <xf numFmtId="0" fontId="0" fillId="4" borderId="3" xfId="0" applyFill="1" applyBorder="1"/>
    <xf numFmtId="0" fontId="0" fillId="4" borderId="4" xfId="0" applyFill="1" applyBorder="1"/>
    <xf numFmtId="0" fontId="0" fillId="4" borderId="0" xfId="0" applyFill="1" applyBorder="1"/>
    <xf numFmtId="0" fontId="0" fillId="4" borderId="5" xfId="0" applyFill="1" applyBorder="1"/>
    <xf numFmtId="3" fontId="0" fillId="4" borderId="0" xfId="0" applyNumberFormat="1" applyFill="1" applyBorder="1"/>
    <xf numFmtId="0" fontId="0" fillId="4" borderId="6" xfId="0" applyFill="1" applyBorder="1"/>
    <xf numFmtId="0" fontId="0" fillId="4" borderId="7" xfId="0" applyFill="1" applyBorder="1"/>
    <xf numFmtId="0" fontId="0" fillId="4" borderId="8" xfId="0" applyFill="1" applyBorder="1"/>
    <xf numFmtId="0" fontId="0" fillId="4" borderId="10" xfId="0" applyFill="1" applyBorder="1"/>
    <xf numFmtId="0" fontId="0" fillId="4" borderId="11" xfId="0" applyFill="1" applyBorder="1"/>
    <xf numFmtId="0" fontId="0" fillId="4" borderId="12" xfId="0" applyFill="1" applyBorder="1"/>
    <xf numFmtId="0" fontId="0" fillId="4" borderId="15" xfId="0" applyFill="1" applyBorder="1"/>
    <xf numFmtId="0" fontId="0" fillId="4" borderId="14" xfId="0" applyFill="1" applyBorder="1"/>
    <xf numFmtId="0" fontId="0" fillId="4" borderId="17" xfId="0" applyFill="1" applyBorder="1"/>
    <xf numFmtId="0" fontId="0" fillId="0" borderId="10" xfId="0" applyBorder="1"/>
    <xf numFmtId="0" fontId="0" fillId="0" borderId="11" xfId="0" applyBorder="1"/>
    <xf numFmtId="0" fontId="0" fillId="4" borderId="4" xfId="0" applyFill="1" applyBorder="1" applyAlignment="1">
      <alignment wrapText="1"/>
    </xf>
    <xf numFmtId="0" fontId="2" fillId="4" borderId="4" xfId="1" applyFill="1" applyBorder="1"/>
    <xf numFmtId="0" fontId="1" fillId="4" borderId="18" xfId="0" applyFont="1" applyFill="1" applyBorder="1"/>
    <xf numFmtId="165" fontId="0" fillId="4" borderId="5" xfId="0" applyNumberFormat="1" applyFill="1" applyBorder="1"/>
    <xf numFmtId="0" fontId="0" fillId="2" borderId="4" xfId="0" applyFill="1" applyBorder="1"/>
    <xf numFmtId="0" fontId="0" fillId="3" borderId="6" xfId="0" applyFill="1" applyBorder="1"/>
    <xf numFmtId="0" fontId="2" fillId="4" borderId="0" xfId="1" applyFill="1"/>
    <xf numFmtId="0" fontId="3" fillId="4" borderId="0" xfId="0" applyFont="1" applyFill="1"/>
    <xf numFmtId="0" fontId="0" fillId="0" borderId="0" xfId="0" applyFill="1" applyBorder="1"/>
    <xf numFmtId="0" fontId="1" fillId="4" borderId="4" xfId="0" applyFont="1" applyFill="1" applyBorder="1"/>
    <xf numFmtId="0" fontId="0" fillId="4" borderId="4" xfId="0" applyFont="1" applyFill="1" applyBorder="1"/>
    <xf numFmtId="0" fontId="2" fillId="4" borderId="4" xfId="1" applyFill="1" applyBorder="1" applyAlignment="1">
      <alignment wrapText="1"/>
    </xf>
    <xf numFmtId="0" fontId="0" fillId="0" borderId="5" xfId="0" applyBorder="1"/>
    <xf numFmtId="0" fontId="0" fillId="4" borderId="21" xfId="0" applyFill="1" applyBorder="1"/>
    <xf numFmtId="0" fontId="0" fillId="6" borderId="4" xfId="0" applyFill="1" applyBorder="1"/>
    <xf numFmtId="0" fontId="0" fillId="4" borderId="1" xfId="0" applyFill="1" applyBorder="1" applyAlignment="1">
      <alignment wrapText="1"/>
    </xf>
    <xf numFmtId="0" fontId="0" fillId="4" borderId="22" xfId="0" applyFill="1" applyBorder="1"/>
    <xf numFmtId="0" fontId="0" fillId="4" borderId="23" xfId="0" applyFill="1" applyBorder="1"/>
    <xf numFmtId="0" fontId="0" fillId="0" borderId="24" xfId="0" applyBorder="1"/>
    <xf numFmtId="0" fontId="0" fillId="4" borderId="10" xfId="0" applyFont="1" applyFill="1" applyBorder="1"/>
    <xf numFmtId="2" fontId="0" fillId="0" borderId="0" xfId="0" applyNumberFormat="1"/>
    <xf numFmtId="0" fontId="1" fillId="0" borderId="0" xfId="0" applyFont="1"/>
    <xf numFmtId="0" fontId="0" fillId="0" borderId="9" xfId="0" applyBorder="1"/>
    <xf numFmtId="0" fontId="0" fillId="5" borderId="9" xfId="0" applyFill="1" applyBorder="1"/>
    <xf numFmtId="0" fontId="0" fillId="0" borderId="1" xfId="0" applyBorder="1"/>
    <xf numFmtId="0" fontId="0" fillId="0" borderId="16" xfId="0" applyBorder="1"/>
    <xf numFmtId="0" fontId="0" fillId="5" borderId="16" xfId="0" applyFill="1" applyBorder="1"/>
    <xf numFmtId="0" fontId="0" fillId="0" borderId="17" xfId="0" applyBorder="1"/>
    <xf numFmtId="0" fontId="0" fillId="2" borderId="13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4" borderId="0" xfId="0" applyFill="1" applyBorder="1" applyProtection="1">
      <protection locked="0"/>
    </xf>
    <xf numFmtId="0" fontId="0" fillId="3" borderId="9" xfId="0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6" borderId="9" xfId="0" applyFill="1" applyBorder="1" applyProtection="1">
      <protection locked="0"/>
    </xf>
    <xf numFmtId="0" fontId="0" fillId="4" borderId="0" xfId="0" applyFill="1" applyBorder="1" applyProtection="1"/>
    <xf numFmtId="0" fontId="0" fillId="3" borderId="25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4" borderId="1" xfId="0" applyFill="1" applyBorder="1"/>
    <xf numFmtId="0" fontId="0" fillId="4" borderId="0" xfId="0" applyFont="1" applyFill="1" applyBorder="1"/>
    <xf numFmtId="0" fontId="0" fillId="4" borderId="7" xfId="0" applyFont="1" applyFill="1" applyBorder="1"/>
    <xf numFmtId="0" fontId="0" fillId="2" borderId="4" xfId="0" applyFont="1" applyFill="1" applyBorder="1"/>
    <xf numFmtId="0" fontId="0" fillId="6" borderId="4" xfId="0" applyFont="1" applyFill="1" applyBorder="1"/>
    <xf numFmtId="0" fontId="0" fillId="3" borderId="6" xfId="0" applyFont="1" applyFill="1" applyBorder="1"/>
    <xf numFmtId="0" fontId="0" fillId="4" borderId="16" xfId="0" applyFill="1" applyBorder="1"/>
    <xf numFmtId="3" fontId="0" fillId="2" borderId="9" xfId="0" applyNumberFormat="1" applyFill="1" applyBorder="1" applyProtection="1">
      <protection locked="0"/>
    </xf>
    <xf numFmtId="0" fontId="2" fillId="0" borderId="0" xfId="1"/>
    <xf numFmtId="0" fontId="0" fillId="4" borderId="4" xfId="0" applyFont="1" applyFill="1" applyBorder="1" applyAlignment="1">
      <alignment wrapText="1"/>
    </xf>
    <xf numFmtId="0" fontId="0" fillId="4" borderId="0" xfId="0" applyFont="1" applyFill="1" applyBorder="1" applyAlignment="1">
      <alignment wrapText="1"/>
    </xf>
    <xf numFmtId="0" fontId="1" fillId="4" borderId="0" xfId="0" applyFont="1" applyFill="1" applyBorder="1"/>
    <xf numFmtId="3" fontId="1" fillId="4" borderId="0" xfId="0" applyNumberFormat="1" applyFont="1" applyFill="1" applyBorder="1" applyAlignment="1">
      <alignment horizontal="center"/>
    </xf>
    <xf numFmtId="165" fontId="1" fillId="4" borderId="0" xfId="0" applyNumberFormat="1" applyFont="1" applyFill="1" applyBorder="1" applyAlignment="1">
      <alignment horizontal="center"/>
    </xf>
    <xf numFmtId="0" fontId="0" fillId="4" borderId="9" xfId="0" applyFill="1" applyBorder="1"/>
    <xf numFmtId="3" fontId="0" fillId="4" borderId="9" xfId="0" applyNumberFormat="1" applyFill="1" applyBorder="1"/>
    <xf numFmtId="3" fontId="0" fillId="4" borderId="16" xfId="0" applyNumberFormat="1" applyFill="1" applyBorder="1"/>
    <xf numFmtId="0" fontId="0" fillId="0" borderId="15" xfId="0" applyBorder="1"/>
    <xf numFmtId="0" fontId="0" fillId="0" borderId="15" xfId="0" applyBorder="1" applyAlignment="1">
      <alignment wrapText="1"/>
    </xf>
    <xf numFmtId="0" fontId="0" fillId="4" borderId="15" xfId="0" applyFill="1" applyBorder="1" applyAlignment="1">
      <alignment wrapText="1"/>
    </xf>
    <xf numFmtId="3" fontId="0" fillId="0" borderId="9" xfId="0" applyNumberFormat="1" applyFill="1" applyBorder="1"/>
    <xf numFmtId="0" fontId="0" fillId="4" borderId="26" xfId="0" applyFill="1" applyBorder="1"/>
    <xf numFmtId="3" fontId="0" fillId="3" borderId="27" xfId="0" applyNumberFormat="1" applyFill="1" applyBorder="1" applyProtection="1">
      <protection locked="0"/>
    </xf>
    <xf numFmtId="0" fontId="0" fillId="4" borderId="10" xfId="0" applyFill="1" applyBorder="1" applyAlignment="1">
      <alignment wrapText="1"/>
    </xf>
    <xf numFmtId="0" fontId="0" fillId="0" borderId="10" xfId="0" applyFill="1" applyBorder="1"/>
    <xf numFmtId="2" fontId="0" fillId="4" borderId="9" xfId="0" applyNumberFormat="1" applyFill="1" applyBorder="1"/>
    <xf numFmtId="164" fontId="0" fillId="4" borderId="9" xfId="0" applyNumberFormat="1" applyFill="1" applyBorder="1"/>
    <xf numFmtId="3" fontId="0" fillId="4" borderId="9" xfId="0" applyNumberFormat="1" applyFill="1" applyBorder="1" applyAlignment="1">
      <alignment horizontal="center"/>
    </xf>
    <xf numFmtId="0" fontId="1" fillId="4" borderId="6" xfId="0" applyFont="1" applyFill="1" applyBorder="1"/>
    <xf numFmtId="165" fontId="1" fillId="4" borderId="8" xfId="0" applyNumberFormat="1" applyFont="1" applyFill="1" applyBorder="1" applyAlignment="1">
      <alignment horizontal="center"/>
    </xf>
    <xf numFmtId="0" fontId="2" fillId="4" borderId="10" xfId="1" applyFill="1" applyBorder="1" applyAlignment="1">
      <alignment horizontal="left" indent="1"/>
    </xf>
    <xf numFmtId="165" fontId="0" fillId="4" borderId="11" xfId="0" applyNumberFormat="1" applyFill="1" applyBorder="1" applyAlignment="1">
      <alignment horizontal="center"/>
    </xf>
    <xf numFmtId="0" fontId="2" fillId="4" borderId="10" xfId="1" applyFill="1" applyBorder="1"/>
    <xf numFmtId="0" fontId="0" fillId="4" borderId="19" xfId="0" applyFill="1" applyBorder="1"/>
    <xf numFmtId="0" fontId="0" fillId="4" borderId="20" xfId="0" applyFill="1" applyBorder="1"/>
    <xf numFmtId="0" fontId="1" fillId="4" borderId="28" xfId="0" applyFont="1" applyFill="1" applyBorder="1"/>
    <xf numFmtId="0" fontId="1" fillId="4" borderId="29" xfId="0" applyFont="1" applyFill="1" applyBorder="1"/>
    <xf numFmtId="0" fontId="1" fillId="4" borderId="30" xfId="0" applyFont="1" applyFill="1" applyBorder="1"/>
    <xf numFmtId="3" fontId="1" fillId="4" borderId="29" xfId="0" applyNumberFormat="1" applyFont="1" applyFill="1" applyBorder="1" applyAlignment="1">
      <alignment horizontal="center"/>
    </xf>
    <xf numFmtId="0" fontId="0" fillId="0" borderId="31" xfId="0" applyBorder="1" applyProtection="1">
      <protection locked="0"/>
    </xf>
    <xf numFmtId="0" fontId="0" fillId="4" borderId="11" xfId="0" applyFill="1" applyBorder="1" applyProtection="1">
      <protection locked="0"/>
    </xf>
    <xf numFmtId="0" fontId="0" fillId="4" borderId="0" xfId="0" applyFill="1" applyProtection="1">
      <protection locked="0"/>
    </xf>
    <xf numFmtId="0" fontId="0" fillId="4" borderId="4" xfId="0" applyFont="1" applyFill="1" applyBorder="1" applyAlignment="1">
      <alignment wrapText="1"/>
    </xf>
    <xf numFmtId="0" fontId="0" fillId="4" borderId="0" xfId="0" applyFont="1" applyFill="1" applyBorder="1" applyAlignment="1">
      <alignment wrapText="1"/>
    </xf>
    <xf numFmtId="0" fontId="2" fillId="4" borderId="0" xfId="1" applyFill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tiff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</xdr:colOff>
      <xdr:row>1</xdr:row>
      <xdr:rowOff>10</xdr:rowOff>
    </xdr:from>
    <xdr:to>
      <xdr:col>2</xdr:col>
      <xdr:colOff>637540</xdr:colOff>
      <xdr:row>6</xdr:row>
      <xdr:rowOff>89256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2300" y="184160"/>
          <a:ext cx="1234440" cy="1009996"/>
        </a:xfrm>
        <a:prstGeom prst="rect">
          <a:avLst/>
        </a:prstGeom>
      </xdr:spPr>
    </xdr:pic>
    <xdr:clientData/>
  </xdr:twoCellAnchor>
  <xdr:twoCellAnchor editAs="oneCell">
    <xdr:from>
      <xdr:col>11</xdr:col>
      <xdr:colOff>323850</xdr:colOff>
      <xdr:row>1</xdr:row>
      <xdr:rowOff>57150</xdr:rowOff>
    </xdr:from>
    <xdr:to>
      <xdr:col>14</xdr:col>
      <xdr:colOff>17498</xdr:colOff>
      <xdr:row>6</xdr:row>
      <xdr:rowOff>181238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67550" y="247650"/>
          <a:ext cx="1522448" cy="1076588"/>
        </a:xfrm>
        <a:prstGeom prst="rect">
          <a:avLst/>
        </a:prstGeom>
      </xdr:spPr>
    </xdr:pic>
    <xdr:clientData/>
  </xdr:twoCellAnchor>
  <xdr:twoCellAnchor editAs="oneCell">
    <xdr:from>
      <xdr:col>9</xdr:col>
      <xdr:colOff>352425</xdr:colOff>
      <xdr:row>0</xdr:row>
      <xdr:rowOff>142874</xdr:rowOff>
    </xdr:from>
    <xdr:to>
      <xdr:col>11</xdr:col>
      <xdr:colOff>355333</xdr:colOff>
      <xdr:row>7</xdr:row>
      <xdr:rowOff>175259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76925" y="142874"/>
          <a:ext cx="1222108" cy="136588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114300</xdr:colOff>
      <xdr:row>4</xdr:row>
      <xdr:rowOff>245815</xdr:rowOff>
    </xdr:from>
    <xdr:to>
      <xdr:col>10</xdr:col>
      <xdr:colOff>329021</xdr:colOff>
      <xdr:row>10</xdr:row>
      <xdr:rowOff>148648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69050" y="995115"/>
          <a:ext cx="3262721" cy="1595108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1" displayName="Table1" ref="A1:K4" totalsRowShown="0">
  <autoFilter ref="A1:K4"/>
  <tableColumns count="11">
    <tableColumn id="1" name="Domestic - Shifts"/>
    <tableColumn id="2" name="Domestic - Hours"/>
    <tableColumn id="10" name="Yes/no"/>
    <tableColumn id="7" name="Kitchen - Ice Machine"/>
    <tableColumn id="8" name="Kitchen - steam"/>
    <tableColumn id="9" name="Kitchen - washdown"/>
    <tableColumn id="3" name="General - Water"/>
    <tableColumn id="4" name="General - gas"/>
    <tableColumn id="5" name="CT"/>
    <tableColumn id="6" name="CT - conductivity"/>
    <tableColumn id="11" name="Irrigation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epa.gov/sites/default/files/2017-02/documents/watersense-at-work_final_508c3.pdf" TargetMode="External"/><Relationship Id="rId1" Type="http://schemas.openxmlformats.org/officeDocument/2006/relationships/hyperlink" Target="mailto:mntap@umn.edu" TargetMode="External"/><Relationship Id="rId4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epa.gov/sites/default/files/2017-02/documents/watersense-at-work_final_508c3.pdf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http://www.mntap.umn.edu/resources/tools-calculators/irrigation-tool/" TargetMode="External"/><Relationship Id="rId1" Type="http://schemas.openxmlformats.org/officeDocument/2006/relationships/hyperlink" Target="http://www.mntap.umn.edu/focusareas/water/irrigation/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hyperlink" Target="https://www.energy.gov/femp/water-efficient-technology-opportunity-rainwater-harvesting-systems" TargetMode="External"/><Relationship Id="rId1" Type="http://schemas.openxmlformats.org/officeDocument/2006/relationships/hyperlink" Target="https://www.dnr.state.mn.us/climate/summaries_and_publications/minnesota-annual-precipitation-normal-1991-2020.html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Q27"/>
  <sheetViews>
    <sheetView workbookViewId="0">
      <selection activeCell="G30" sqref="G30"/>
    </sheetView>
  </sheetViews>
  <sheetFormatPr defaultRowHeight="15" x14ac:dyDescent="0.25"/>
  <cols>
    <col min="1" max="1" width="8.7109375" customWidth="1"/>
    <col min="3" max="3" width="10.140625" customWidth="1"/>
  </cols>
  <sheetData>
    <row r="1" spans="1:17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x14ac:dyDescent="0.25">
      <c r="A2" s="1"/>
      <c r="B2" s="1"/>
      <c r="C2" s="1"/>
      <c r="D2" s="1" t="s">
        <v>0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17" x14ac:dyDescent="0.25">
      <c r="A3" s="1"/>
      <c r="B3" s="1"/>
      <c r="C3" s="1"/>
      <c r="D3" s="1" t="s">
        <v>1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</row>
    <row r="4" spans="1:17" x14ac:dyDescent="0.25">
      <c r="A4" s="1"/>
      <c r="B4" s="1"/>
      <c r="C4" s="1"/>
      <c r="D4" s="1" t="s">
        <v>2</v>
      </c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</row>
    <row r="5" spans="1:17" x14ac:dyDescent="0.25">
      <c r="A5" s="1"/>
      <c r="B5" s="1"/>
      <c r="C5" s="1"/>
      <c r="D5" s="1" t="s">
        <v>3</v>
      </c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</row>
    <row r="6" spans="1:17" x14ac:dyDescent="0.25">
      <c r="A6" s="1"/>
      <c r="B6" s="1"/>
      <c r="C6" s="1"/>
      <c r="D6" s="26" t="s">
        <v>4</v>
      </c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</row>
    <row r="7" spans="1:17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</row>
    <row r="8" spans="1:17" ht="18.75" x14ac:dyDescent="0.3">
      <c r="A8" s="1"/>
      <c r="B8" s="27" t="s">
        <v>5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</row>
    <row r="9" spans="1:17" ht="15.75" thickBot="1" x14ac:dyDescent="0.3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</row>
    <row r="10" spans="1:17" x14ac:dyDescent="0.25">
      <c r="A10" s="1"/>
      <c r="B10" s="2" t="s">
        <v>6</v>
      </c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4"/>
      <c r="O10" s="6"/>
      <c r="P10" s="6"/>
      <c r="Q10" s="1"/>
    </row>
    <row r="11" spans="1:17" x14ac:dyDescent="0.25">
      <c r="A11" s="1"/>
      <c r="B11" s="100" t="s">
        <v>7</v>
      </c>
      <c r="C11" s="101"/>
      <c r="D11" s="101"/>
      <c r="E11" s="101"/>
      <c r="F11" s="101"/>
      <c r="G11" s="101"/>
      <c r="H11" s="101"/>
      <c r="I11" s="101"/>
      <c r="J11" s="101"/>
      <c r="K11" s="101"/>
      <c r="L11" s="101"/>
      <c r="M11" s="101"/>
      <c r="N11" s="7"/>
      <c r="O11" s="6"/>
      <c r="P11" s="6"/>
      <c r="Q11" s="1"/>
    </row>
    <row r="12" spans="1:17" x14ac:dyDescent="0.25">
      <c r="A12" s="1"/>
      <c r="B12" s="100"/>
      <c r="C12" s="101"/>
      <c r="D12" s="101"/>
      <c r="E12" s="101"/>
      <c r="F12" s="101"/>
      <c r="G12" s="101"/>
      <c r="H12" s="101"/>
      <c r="I12" s="101"/>
      <c r="J12" s="101"/>
      <c r="K12" s="101"/>
      <c r="L12" s="101"/>
      <c r="M12" s="101"/>
      <c r="N12" s="7"/>
      <c r="O12" s="6"/>
      <c r="P12" s="6"/>
      <c r="Q12" s="1"/>
    </row>
    <row r="13" spans="1:17" x14ac:dyDescent="0.25">
      <c r="A13" s="1"/>
      <c r="B13" s="67"/>
      <c r="C13" s="68"/>
      <c r="D13" s="68"/>
      <c r="E13" s="68"/>
      <c r="F13" s="68"/>
      <c r="G13" s="68"/>
      <c r="H13" s="68"/>
      <c r="I13" s="68"/>
      <c r="J13" s="68"/>
      <c r="K13" s="68"/>
      <c r="L13" s="68"/>
      <c r="M13" s="68"/>
      <c r="N13" s="7"/>
      <c r="O13" s="6"/>
      <c r="P13" s="6"/>
      <c r="Q13" s="1"/>
    </row>
    <row r="14" spans="1:17" x14ac:dyDescent="0.25">
      <c r="A14" s="1"/>
      <c r="B14" s="29" t="s">
        <v>182</v>
      </c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7"/>
      <c r="O14" s="6"/>
      <c r="P14" s="6"/>
      <c r="Q14" s="1"/>
    </row>
    <row r="15" spans="1:17" x14ac:dyDescent="0.25">
      <c r="A15" s="1"/>
      <c r="B15" s="21" t="s">
        <v>183</v>
      </c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7"/>
      <c r="O15" s="6"/>
      <c r="P15" s="6"/>
      <c r="Q15" s="1"/>
    </row>
    <row r="16" spans="1:17" x14ac:dyDescent="0.25">
      <c r="A16" s="1"/>
      <c r="B16" s="30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7"/>
      <c r="O16" s="6"/>
      <c r="P16" s="6"/>
      <c r="Q16" s="1"/>
    </row>
    <row r="17" spans="1:17" x14ac:dyDescent="0.25">
      <c r="A17" s="1"/>
      <c r="B17" s="29" t="s">
        <v>8</v>
      </c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7"/>
      <c r="O17" s="6"/>
      <c r="P17" s="6"/>
      <c r="Q17" s="1"/>
    </row>
    <row r="18" spans="1:17" x14ac:dyDescent="0.25">
      <c r="A18" s="1"/>
      <c r="B18" s="5" t="s">
        <v>9</v>
      </c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7"/>
      <c r="O18" s="6"/>
      <c r="P18" s="6"/>
      <c r="Q18" s="1"/>
    </row>
    <row r="19" spans="1:17" x14ac:dyDescent="0.25">
      <c r="A19" s="1"/>
      <c r="B19" s="5" t="s">
        <v>187</v>
      </c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7"/>
      <c r="O19" s="6"/>
      <c r="P19" s="6"/>
      <c r="Q19" s="1"/>
    </row>
    <row r="20" spans="1:17" ht="15.75" thickBot="1" x14ac:dyDescent="0.3">
      <c r="A20" s="1"/>
      <c r="B20" s="9" t="s">
        <v>10</v>
      </c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1"/>
      <c r="O20" s="6"/>
      <c r="P20" s="6"/>
      <c r="Q20" s="1"/>
    </row>
    <row r="21" spans="1:17" ht="15.75" thickBot="1" x14ac:dyDescent="0.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</row>
    <row r="22" spans="1:17" x14ac:dyDescent="0.25">
      <c r="A22" s="1"/>
      <c r="B22" s="2" t="s">
        <v>11</v>
      </c>
      <c r="C22" s="3"/>
      <c r="D22" s="3"/>
      <c r="E22" s="4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</row>
    <row r="23" spans="1:17" x14ac:dyDescent="0.25">
      <c r="A23" s="1"/>
      <c r="B23" s="24" t="s">
        <v>12</v>
      </c>
      <c r="C23" s="6" t="s">
        <v>13</v>
      </c>
      <c r="D23" s="6"/>
      <c r="E23" s="7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</row>
    <row r="24" spans="1:17" x14ac:dyDescent="0.25">
      <c r="A24" s="1"/>
      <c r="B24" s="5" t="s">
        <v>14</v>
      </c>
      <c r="C24" s="6" t="s">
        <v>15</v>
      </c>
      <c r="D24" s="6"/>
      <c r="E24" s="7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</row>
    <row r="25" spans="1:17" x14ac:dyDescent="0.25">
      <c r="A25" s="1"/>
      <c r="B25" s="34" t="s">
        <v>16</v>
      </c>
      <c r="C25" s="6" t="s">
        <v>17</v>
      </c>
      <c r="D25" s="6"/>
      <c r="E25" s="7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</row>
    <row r="26" spans="1:17" ht="15.75" thickBot="1" x14ac:dyDescent="0.3">
      <c r="A26" s="1"/>
      <c r="B26" s="25" t="s">
        <v>18</v>
      </c>
      <c r="C26" s="10" t="s">
        <v>19</v>
      </c>
      <c r="D26" s="10"/>
      <c r="E26" s="1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</row>
    <row r="27" spans="1:17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</row>
  </sheetData>
  <sheetProtection algorithmName="SHA-512" hashValue="a5tdXPBYAtGUVuvvp87F+tKK8buVM7tT4/pbdw6gaGS11GS3FmIShfqN0v4iBbv7ACp/zp1zNxmKQVUKR4ojsQ==" saltValue="2kyEPQRIpgVGGPDAoO78cA==" spinCount="100000" sheet="1" objects="1" scenarios="1"/>
  <mergeCells count="1">
    <mergeCell ref="B11:M12"/>
  </mergeCells>
  <hyperlinks>
    <hyperlink ref="D6" r:id="rId1"/>
    <hyperlink ref="B15" r:id="rId2"/>
  </hyperlinks>
  <pageMargins left="0.7" right="0.7" top="0.75" bottom="0.75" header="0.3" footer="0.3"/>
  <pageSetup orientation="portrait" horizontalDpi="300" verticalDpi="300" r:id="rId3"/>
  <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249977111117893"/>
  </sheetPr>
  <dimension ref="A1:K4"/>
  <sheetViews>
    <sheetView workbookViewId="0">
      <selection activeCell="K4" sqref="K4"/>
    </sheetView>
  </sheetViews>
  <sheetFormatPr defaultRowHeight="15" x14ac:dyDescent="0.25"/>
  <cols>
    <col min="1" max="1" width="16.5703125" customWidth="1"/>
    <col min="2" max="6" width="17.140625" customWidth="1"/>
  </cols>
  <sheetData>
    <row r="1" spans="1:11" x14ac:dyDescent="0.25">
      <c r="A1" t="s">
        <v>159</v>
      </c>
      <c r="B1" t="s">
        <v>160</v>
      </c>
      <c r="C1" t="s">
        <v>161</v>
      </c>
      <c r="D1" t="s">
        <v>162</v>
      </c>
      <c r="E1" t="s">
        <v>163</v>
      </c>
      <c r="F1" t="s">
        <v>164</v>
      </c>
      <c r="G1" t="s">
        <v>165</v>
      </c>
      <c r="H1" t="s">
        <v>166</v>
      </c>
      <c r="I1" t="s">
        <v>167</v>
      </c>
      <c r="J1" t="s">
        <v>168</v>
      </c>
      <c r="K1" t="s">
        <v>36</v>
      </c>
    </row>
    <row r="2" spans="1:11" x14ac:dyDescent="0.25">
      <c r="A2">
        <v>1</v>
      </c>
      <c r="B2">
        <v>8</v>
      </c>
      <c r="C2" t="s">
        <v>169</v>
      </c>
      <c r="D2" t="s">
        <v>170</v>
      </c>
      <c r="E2" t="s">
        <v>171</v>
      </c>
      <c r="F2" t="s">
        <v>109</v>
      </c>
      <c r="G2" t="s">
        <v>172</v>
      </c>
      <c r="H2" t="s">
        <v>147</v>
      </c>
      <c r="I2" t="s">
        <v>47</v>
      </c>
      <c r="J2" t="s">
        <v>173</v>
      </c>
      <c r="K2" t="s">
        <v>80</v>
      </c>
    </row>
    <row r="3" spans="1:11" x14ac:dyDescent="0.25">
      <c r="A3">
        <v>2</v>
      </c>
      <c r="B3">
        <v>10</v>
      </c>
      <c r="C3" t="s">
        <v>174</v>
      </c>
      <c r="D3" t="s">
        <v>175</v>
      </c>
      <c r="E3" t="s">
        <v>176</v>
      </c>
      <c r="F3" t="s">
        <v>110</v>
      </c>
      <c r="G3" t="s">
        <v>177</v>
      </c>
      <c r="H3" t="s">
        <v>178</v>
      </c>
      <c r="I3" t="s">
        <v>55</v>
      </c>
      <c r="J3" t="s">
        <v>179</v>
      </c>
      <c r="K3" t="s">
        <v>185</v>
      </c>
    </row>
    <row r="4" spans="1:11" x14ac:dyDescent="0.25">
      <c r="A4">
        <v>3</v>
      </c>
      <c r="B4">
        <v>12</v>
      </c>
      <c r="E4" t="s">
        <v>180</v>
      </c>
      <c r="F4" t="s">
        <v>181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K30"/>
  <sheetViews>
    <sheetView tabSelected="1" workbookViewId="0">
      <selection activeCell="B30" sqref="B30"/>
    </sheetView>
  </sheetViews>
  <sheetFormatPr defaultRowHeight="15" x14ac:dyDescent="0.25"/>
  <cols>
    <col min="2" max="2" width="39.140625" customWidth="1"/>
    <col min="3" max="3" width="24.7109375" customWidth="1"/>
    <col min="4" max="4" width="25.7109375" customWidth="1"/>
    <col min="5" max="5" width="21.5703125" customWidth="1"/>
  </cols>
  <sheetData>
    <row r="1" spans="1:11" ht="15.75" thickBot="1" x14ac:dyDescent="0.3">
      <c r="A1" s="1"/>
      <c r="B1" s="1"/>
      <c r="C1" s="1"/>
      <c r="D1" s="1"/>
      <c r="E1" s="1"/>
      <c r="F1" s="6"/>
      <c r="G1" s="6"/>
      <c r="H1" s="6"/>
      <c r="I1" s="6"/>
      <c r="J1" s="6"/>
      <c r="K1" s="6"/>
    </row>
    <row r="2" spans="1:11" ht="15.75" thickBot="1" x14ac:dyDescent="0.3">
      <c r="A2" s="1"/>
      <c r="B2" s="2" t="s">
        <v>20</v>
      </c>
      <c r="C2" s="3"/>
      <c r="D2" s="4" t="s">
        <v>184</v>
      </c>
      <c r="E2" s="1"/>
      <c r="F2" s="6"/>
      <c r="G2" s="1"/>
      <c r="H2" s="1"/>
      <c r="I2" s="1"/>
      <c r="J2" s="1"/>
      <c r="K2" s="6"/>
    </row>
    <row r="3" spans="1:11" x14ac:dyDescent="0.25">
      <c r="A3" s="1"/>
      <c r="B3" s="14" t="s">
        <v>21</v>
      </c>
      <c r="C3" s="48"/>
      <c r="D3" s="57"/>
      <c r="E3" s="1"/>
      <c r="F3" s="6"/>
      <c r="G3" s="2" t="str">
        <f>Instructions!B22</f>
        <v>Color key</v>
      </c>
      <c r="H3" s="3"/>
      <c r="I3" s="3"/>
      <c r="J3" s="4"/>
      <c r="K3" s="6"/>
    </row>
    <row r="4" spans="1:11" x14ac:dyDescent="0.25">
      <c r="A4" s="1"/>
      <c r="B4" s="12" t="s">
        <v>22</v>
      </c>
      <c r="C4" s="49"/>
      <c r="D4" s="53"/>
      <c r="E4" s="1"/>
      <c r="F4" s="6"/>
      <c r="G4" s="24" t="str">
        <f>Instructions!B23</f>
        <v>Blue</v>
      </c>
      <c r="H4" s="6" t="str">
        <f>Instructions!C23</f>
        <v>Enter values for your facility</v>
      </c>
      <c r="I4" s="6"/>
      <c r="J4" s="7"/>
      <c r="K4" s="6"/>
    </row>
    <row r="5" spans="1:11" ht="15.75" thickBot="1" x14ac:dyDescent="0.3">
      <c r="A5" s="1"/>
      <c r="B5" s="5"/>
      <c r="C5" s="51"/>
      <c r="D5" s="7"/>
      <c r="E5" s="1"/>
      <c r="F5" s="6"/>
      <c r="G5" s="5" t="str">
        <f>Instructions!B24</f>
        <v>White</v>
      </c>
      <c r="H5" s="6" t="str">
        <f>Instructions!C24</f>
        <v>Do not change these values</v>
      </c>
      <c r="I5" s="6"/>
      <c r="J5" s="7"/>
      <c r="K5" s="6"/>
    </row>
    <row r="6" spans="1:11" x14ac:dyDescent="0.25">
      <c r="A6" s="1"/>
      <c r="B6" s="14" t="s">
        <v>23</v>
      </c>
      <c r="C6" s="48"/>
      <c r="D6" s="16"/>
      <c r="E6" s="1"/>
      <c r="F6" s="6"/>
      <c r="G6" s="34" t="str">
        <f>Instructions!B25</f>
        <v>Gray</v>
      </c>
      <c r="H6" s="6" t="str">
        <f>Instructions!C25</f>
        <v xml:space="preserve">Default value, can be changed </v>
      </c>
      <c r="I6" s="6"/>
      <c r="J6" s="7"/>
      <c r="K6" s="6"/>
    </row>
    <row r="7" spans="1:11" ht="15.75" thickBot="1" x14ac:dyDescent="0.3">
      <c r="A7" s="1"/>
      <c r="B7" s="12" t="s">
        <v>24</v>
      </c>
      <c r="C7" s="52"/>
      <c r="D7" s="13"/>
      <c r="E7" s="1"/>
      <c r="F7" s="6"/>
      <c r="G7" s="25" t="str">
        <f>Instructions!B26</f>
        <v>Yellow</v>
      </c>
      <c r="H7" s="10" t="str">
        <f>Instructions!C26</f>
        <v>Dropdown menu - choose one</v>
      </c>
      <c r="I7" s="10"/>
      <c r="J7" s="11"/>
      <c r="K7" s="6"/>
    </row>
    <row r="8" spans="1:11" x14ac:dyDescent="0.25">
      <c r="A8" s="1"/>
      <c r="B8" s="12" t="s">
        <v>25</v>
      </c>
      <c r="C8" s="52"/>
      <c r="D8" s="13"/>
      <c r="E8" s="1"/>
      <c r="F8" s="6"/>
      <c r="G8" s="6"/>
      <c r="H8" s="6"/>
      <c r="I8" s="6"/>
      <c r="J8" s="6"/>
      <c r="K8" s="6"/>
    </row>
    <row r="9" spans="1:11" x14ac:dyDescent="0.25">
      <c r="A9" s="1"/>
      <c r="B9" s="12" t="s">
        <v>26</v>
      </c>
      <c r="C9" s="49"/>
      <c r="D9" s="13"/>
      <c r="E9" s="1"/>
      <c r="F9" s="6"/>
      <c r="G9" s="6"/>
      <c r="H9" s="6"/>
      <c r="I9" s="6"/>
      <c r="J9" s="6"/>
      <c r="K9" s="6"/>
    </row>
    <row r="10" spans="1:11" ht="32.1" customHeight="1" thickBot="1" x14ac:dyDescent="0.3">
      <c r="A10" s="1"/>
      <c r="B10" s="77" t="s">
        <v>212</v>
      </c>
      <c r="C10" s="50"/>
      <c r="D10" s="17" t="s">
        <v>27</v>
      </c>
      <c r="E10" s="1"/>
      <c r="F10" s="6"/>
      <c r="G10" s="6"/>
      <c r="H10" s="6"/>
      <c r="I10" s="6"/>
      <c r="J10" s="6"/>
      <c r="K10" s="6"/>
    </row>
    <row r="11" spans="1:11" ht="15.75" thickBot="1" x14ac:dyDescent="0.3">
      <c r="A11" s="1"/>
      <c r="B11" s="6"/>
      <c r="C11" s="6"/>
      <c r="D11" s="6"/>
      <c r="E11" s="1"/>
      <c r="F11" s="6"/>
      <c r="G11" s="6"/>
      <c r="H11" s="6"/>
      <c r="I11" s="6"/>
      <c r="J11" s="6"/>
      <c r="K11" s="6"/>
    </row>
    <row r="12" spans="1:11" ht="15.75" thickBot="1" x14ac:dyDescent="0.3">
      <c r="A12" s="1"/>
      <c r="B12" s="22" t="s">
        <v>28</v>
      </c>
      <c r="C12" s="91"/>
      <c r="D12" s="92"/>
      <c r="E12" s="1"/>
      <c r="F12" s="6"/>
      <c r="G12" s="6"/>
      <c r="H12" s="6"/>
      <c r="I12" s="6"/>
      <c r="J12" s="6"/>
      <c r="K12" s="6"/>
    </row>
    <row r="13" spans="1:11" ht="15.75" thickBot="1" x14ac:dyDescent="0.3">
      <c r="A13" s="1"/>
      <c r="B13" s="93" t="s">
        <v>29</v>
      </c>
      <c r="C13" s="94" t="s">
        <v>30</v>
      </c>
      <c r="D13" s="95" t="s">
        <v>31</v>
      </c>
      <c r="E13" s="1"/>
      <c r="F13" s="6"/>
      <c r="G13" s="6"/>
      <c r="H13" s="6"/>
      <c r="I13" s="6"/>
      <c r="J13" s="6"/>
      <c r="K13" s="6"/>
    </row>
    <row r="14" spans="1:11" x14ac:dyDescent="0.25">
      <c r="A14" s="1"/>
      <c r="B14" s="21" t="s">
        <v>32</v>
      </c>
      <c r="C14" s="8"/>
      <c r="D14" s="23"/>
      <c r="E14" s="1"/>
      <c r="F14" s="6"/>
      <c r="G14" s="6"/>
      <c r="H14" s="6"/>
      <c r="I14" s="6"/>
      <c r="J14" s="6"/>
      <c r="K14" s="6"/>
    </row>
    <row r="15" spans="1:11" x14ac:dyDescent="0.25">
      <c r="A15" s="1"/>
      <c r="B15" s="88" t="s">
        <v>33</v>
      </c>
      <c r="C15" s="85">
        <f>'Domestic Water'!C11</f>
        <v>0</v>
      </c>
      <c r="D15" s="89">
        <f>'Domestic Water'!C12</f>
        <v>0</v>
      </c>
      <c r="E15" s="1"/>
      <c r="F15" s="6"/>
      <c r="G15" s="6"/>
      <c r="H15" s="6"/>
      <c r="I15" s="6"/>
      <c r="J15" s="6"/>
      <c r="K15" s="6"/>
    </row>
    <row r="16" spans="1:11" x14ac:dyDescent="0.25">
      <c r="A16" s="1"/>
      <c r="B16" s="88" t="s">
        <v>34</v>
      </c>
      <c r="C16" s="85">
        <f>'Domestic Water'!C21</f>
        <v>0</v>
      </c>
      <c r="D16" s="89">
        <f>'Domestic Water'!C22</f>
        <v>0</v>
      </c>
      <c r="E16" s="1"/>
      <c r="F16" s="6"/>
      <c r="G16" s="6"/>
      <c r="H16" s="6"/>
      <c r="I16" s="6"/>
      <c r="J16" s="6"/>
      <c r="K16" s="6"/>
    </row>
    <row r="17" spans="1:11" x14ac:dyDescent="0.25">
      <c r="A17" s="1"/>
      <c r="B17" s="88" t="s">
        <v>35</v>
      </c>
      <c r="C17" s="85">
        <f>'Domestic Water'!C30</f>
        <v>0</v>
      </c>
      <c r="D17" s="89">
        <f>'Domestic Water'!C31</f>
        <v>0</v>
      </c>
      <c r="E17" s="1"/>
      <c r="F17" s="6"/>
      <c r="G17" s="6"/>
      <c r="H17" s="6"/>
      <c r="I17" s="6"/>
      <c r="J17" s="6"/>
      <c r="K17" s="6"/>
    </row>
    <row r="18" spans="1:11" x14ac:dyDescent="0.25">
      <c r="A18" s="1"/>
      <c r="B18" s="90" t="s">
        <v>36</v>
      </c>
      <c r="C18" s="85">
        <f>Irrigation!C25</f>
        <v>0</v>
      </c>
      <c r="D18" s="89">
        <f>Irrigation!C27</f>
        <v>0</v>
      </c>
      <c r="E18" s="1"/>
      <c r="F18" s="6"/>
      <c r="G18" s="6"/>
      <c r="H18" s="6"/>
      <c r="I18" s="6"/>
      <c r="J18" s="6"/>
      <c r="K18" s="6"/>
    </row>
    <row r="19" spans="1:11" x14ac:dyDescent="0.25">
      <c r="A19" s="1"/>
      <c r="B19" s="21" t="s">
        <v>37</v>
      </c>
      <c r="C19" s="8"/>
      <c r="D19" s="23"/>
      <c r="E19" s="1"/>
      <c r="F19" s="6"/>
      <c r="G19" s="6"/>
      <c r="H19" s="6"/>
      <c r="I19" s="6"/>
      <c r="J19" s="6"/>
      <c r="K19" s="6"/>
    </row>
    <row r="20" spans="1:11" x14ac:dyDescent="0.25">
      <c r="A20" s="1"/>
      <c r="B20" s="88" t="s">
        <v>33</v>
      </c>
      <c r="C20" s="85">
        <f>Kitchen!C10</f>
        <v>0</v>
      </c>
      <c r="D20" s="89">
        <f>Kitchen!C11</f>
        <v>0</v>
      </c>
      <c r="E20" s="1"/>
      <c r="F20" s="6"/>
      <c r="G20" s="6"/>
      <c r="H20" s="6"/>
      <c r="I20" s="6"/>
      <c r="J20" s="6"/>
      <c r="K20" s="6"/>
    </row>
    <row r="21" spans="1:11" x14ac:dyDescent="0.25">
      <c r="A21" s="1"/>
      <c r="B21" s="88" t="s">
        <v>38</v>
      </c>
      <c r="C21" s="85">
        <f>Kitchen!C23</f>
        <v>0</v>
      </c>
      <c r="D21" s="89">
        <f>Kitchen!C24</f>
        <v>0</v>
      </c>
      <c r="E21" s="1"/>
      <c r="F21" s="6"/>
      <c r="G21" s="6"/>
      <c r="H21" s="6"/>
      <c r="I21" s="6"/>
      <c r="J21" s="6"/>
      <c r="K21" s="6"/>
    </row>
    <row r="22" spans="1:11" x14ac:dyDescent="0.25">
      <c r="A22" s="1"/>
      <c r="B22" s="88" t="s">
        <v>39</v>
      </c>
      <c r="C22" s="85">
        <f>Kitchen!C33</f>
        <v>0</v>
      </c>
      <c r="D22" s="89">
        <f>Kitchen!C34</f>
        <v>0</v>
      </c>
      <c r="E22" s="1"/>
      <c r="F22" s="6"/>
      <c r="G22" s="6"/>
      <c r="H22" s="6"/>
      <c r="I22" s="6"/>
      <c r="J22" s="6"/>
      <c r="K22" s="6"/>
    </row>
    <row r="23" spans="1:11" x14ac:dyDescent="0.25">
      <c r="A23" s="1"/>
      <c r="B23" s="88" t="s">
        <v>40</v>
      </c>
      <c r="C23" s="85">
        <f>Kitchen!C47</f>
        <v>0</v>
      </c>
      <c r="D23" s="89">
        <f>Kitchen!C48</f>
        <v>0</v>
      </c>
      <c r="E23" s="1"/>
      <c r="F23" s="6"/>
      <c r="G23" s="6"/>
      <c r="H23" s="6"/>
      <c r="I23" s="6"/>
      <c r="J23" s="6"/>
      <c r="K23" s="6"/>
    </row>
    <row r="24" spans="1:11" x14ac:dyDescent="0.25">
      <c r="A24" s="1"/>
      <c r="B24" s="88" t="s">
        <v>41</v>
      </c>
      <c r="C24" s="85">
        <f>Kitchen!C58</f>
        <v>0</v>
      </c>
      <c r="D24" s="89">
        <f>Kitchen!C59</f>
        <v>0</v>
      </c>
      <c r="E24" s="1"/>
      <c r="F24" s="6"/>
      <c r="G24" s="6"/>
      <c r="H24" s="6"/>
      <c r="I24" s="6"/>
      <c r="J24" s="6"/>
      <c r="K24" s="6"/>
    </row>
    <row r="25" spans="1:11" x14ac:dyDescent="0.25">
      <c r="A25" s="1"/>
      <c r="B25" s="90" t="s">
        <v>42</v>
      </c>
      <c r="C25" s="85" t="str">
        <f>'Cooling Towers'!C26</f>
        <v/>
      </c>
      <c r="D25" s="89" t="str">
        <f>'Cooling Towers'!C28</f>
        <v/>
      </c>
      <c r="E25" s="1"/>
      <c r="F25" s="6"/>
      <c r="G25" s="6"/>
      <c r="H25" s="6"/>
      <c r="I25" s="6"/>
      <c r="J25" s="6"/>
      <c r="K25" s="6"/>
    </row>
    <row r="26" spans="1:11" ht="15.75" thickBot="1" x14ac:dyDescent="0.3">
      <c r="A26" s="1"/>
      <c r="B26" s="90" t="s">
        <v>43</v>
      </c>
      <c r="C26" s="85">
        <f>'Single Pass Cooling'!C24</f>
        <v>0</v>
      </c>
      <c r="D26" s="89">
        <f>'Single Pass Cooling'!C25</f>
        <v>0</v>
      </c>
      <c r="E26" s="1"/>
      <c r="F26" s="6"/>
      <c r="G26" s="6"/>
      <c r="H26" s="6"/>
      <c r="I26" s="6"/>
      <c r="J26" s="6"/>
      <c r="K26" s="6"/>
    </row>
    <row r="27" spans="1:11" ht="15.75" thickBot="1" x14ac:dyDescent="0.3">
      <c r="A27" s="1"/>
      <c r="B27" s="86" t="s">
        <v>44</v>
      </c>
      <c r="C27" s="96">
        <f>SUM(C14:C26)</f>
        <v>0</v>
      </c>
      <c r="D27" s="87">
        <f>SUM(D14:D26)</f>
        <v>0</v>
      </c>
      <c r="E27" s="1"/>
      <c r="F27" s="6"/>
      <c r="G27" s="6"/>
      <c r="H27" s="6"/>
      <c r="I27" s="6"/>
      <c r="J27" s="6"/>
      <c r="K27" s="6"/>
    </row>
    <row r="28" spans="1:11" x14ac:dyDescent="0.25">
      <c r="A28" s="1"/>
      <c r="B28" s="69"/>
      <c r="C28" s="70"/>
      <c r="D28" s="70"/>
      <c r="E28" s="71"/>
      <c r="F28" s="6"/>
      <c r="G28" s="6"/>
      <c r="H28" s="6"/>
      <c r="I28" s="6"/>
      <c r="J28" s="6"/>
      <c r="K28" s="6"/>
    </row>
    <row r="29" spans="1:11" x14ac:dyDescent="0.25">
      <c r="A29" s="1"/>
      <c r="B29" s="59"/>
      <c r="C29" s="70"/>
      <c r="D29" s="70"/>
      <c r="E29" s="71"/>
      <c r="F29" s="6"/>
      <c r="G29" s="6"/>
      <c r="H29" s="6"/>
      <c r="I29" s="6"/>
      <c r="J29" s="6"/>
      <c r="K29" s="6"/>
    </row>
    <row r="30" spans="1:11" x14ac:dyDescent="0.25">
      <c r="A30" s="1"/>
      <c r="B30" s="1"/>
      <c r="C30" s="1"/>
      <c r="D30" s="1"/>
      <c r="E30" s="1"/>
      <c r="F30" s="6"/>
      <c r="G30" s="6"/>
      <c r="H30" s="6"/>
      <c r="I30" s="6"/>
      <c r="J30" s="6"/>
      <c r="K30" s="6"/>
    </row>
  </sheetData>
  <sheetProtection algorithmName="SHA-512" hashValue="kycSNmf/AhUIwOjdT16f+gae2E554GK4HVtub0eVojuLpVVHfxy+cVjhPW8motfkrw6Orb0QfwWS4qSTMlYC1g==" saltValue="aNItSLoWiLdtRhx8CkfDGw==" spinCount="100000" sheet="1" objects="1" scenarios="1"/>
  <hyperlinks>
    <hyperlink ref="B14" location="'Domestic Water'!A1" display="Domestic Water"/>
    <hyperlink ref="B18" location="Irrigation!A1" display="Irrigation"/>
    <hyperlink ref="B19" location="Kitchen!A1" display="Kitchen"/>
    <hyperlink ref="B25" location="'Cooling Towers'!A1" display="Cooling Towers"/>
    <hyperlink ref="B26" location="'Single Pass Cooling'!A1" display="Single Pass Cooling"/>
    <hyperlink ref="B15" location="'Domestic Water'!B3" display="Faucets"/>
    <hyperlink ref="B16" location="'Domestic Water'!B18" display="Toilets"/>
    <hyperlink ref="B17" location="'Domestic Water'!B28" display="Urinals"/>
    <hyperlink ref="B20" location="Kitchen!B3" display="Faucets"/>
    <hyperlink ref="B21" location="Kitchen!B17" display="Ice Machines"/>
    <hyperlink ref="B22" location="Kitchen!B54" display="Pre-Rinse Sprayers"/>
    <hyperlink ref="B23" location="Kitchen!B64" display="Wash-down Sprayers"/>
    <hyperlink ref="B24" location="Kitchen!B78" display="Commercial Dishwasher"/>
  </hyperlinks>
  <pageMargins left="0.7" right="0.7" top="0.75" bottom="0.75" header="0.3" footer="0.3"/>
  <pageSetup orientation="portrait" horizontalDpi="300" verticalDpi="300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showInputMessage="1" showErrorMessage="1">
          <x14:formula1>
            <xm:f>Menus!$G$2:$G$3</xm:f>
          </x14:formula1>
          <xm:sqref>D3:D4</xm:sqref>
        </x14:dataValidation>
        <x14:dataValidation type="list" showInputMessage="1" showErrorMessage="1">
          <x14:formula1>
            <xm:f>Menus!$B$2:$B$4</xm:f>
          </x14:formula1>
          <xm:sqref>C8</xm:sqref>
        </x14:dataValidation>
        <x14:dataValidation type="list" showInputMessage="1" showErrorMessage="1">
          <x14:formula1>
            <xm:f>Menus!$A$2:$A$4</xm:f>
          </x14:formula1>
          <xm:sqref>C7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K35"/>
  <sheetViews>
    <sheetView workbookViewId="0">
      <selection activeCell="B8" sqref="B8"/>
    </sheetView>
  </sheetViews>
  <sheetFormatPr defaultRowHeight="15" x14ac:dyDescent="0.25"/>
  <cols>
    <col min="2" max="2" width="52" customWidth="1"/>
    <col min="3" max="3" width="19.7109375" customWidth="1"/>
  </cols>
  <sheetData>
    <row r="1" spans="1:11" x14ac:dyDescent="0.25">
      <c r="A1" s="1"/>
      <c r="B1" s="26" t="s">
        <v>45</v>
      </c>
      <c r="C1" s="1"/>
      <c r="D1" s="1"/>
      <c r="E1" s="1"/>
      <c r="F1" s="1"/>
      <c r="G1" s="1"/>
      <c r="H1" s="1"/>
      <c r="I1" s="1"/>
      <c r="J1" s="1"/>
      <c r="K1" s="1"/>
    </row>
    <row r="2" spans="1:11" ht="15.75" thickBot="1" x14ac:dyDescent="0.3">
      <c r="A2" s="1"/>
      <c r="B2" s="26"/>
      <c r="C2" s="1"/>
      <c r="D2" s="1"/>
      <c r="E2" s="1"/>
      <c r="F2" s="1"/>
      <c r="G2" s="1"/>
      <c r="H2" s="1"/>
      <c r="I2" s="1"/>
      <c r="J2" s="1"/>
      <c r="K2" s="1"/>
    </row>
    <row r="3" spans="1:11" ht="15.75" thickBot="1" x14ac:dyDescent="0.3">
      <c r="A3" s="1"/>
      <c r="B3" s="44"/>
      <c r="C3" s="3"/>
      <c r="D3" s="4" t="s">
        <v>184</v>
      </c>
      <c r="E3" s="1"/>
      <c r="F3" s="1"/>
      <c r="G3" s="1"/>
      <c r="H3" s="1"/>
      <c r="I3" s="1"/>
      <c r="J3" s="1"/>
      <c r="K3" s="1"/>
    </row>
    <row r="4" spans="1:11" x14ac:dyDescent="0.25">
      <c r="A4" s="1"/>
      <c r="B4" s="14" t="s">
        <v>201</v>
      </c>
      <c r="C4" s="48"/>
      <c r="D4" s="16" t="s">
        <v>64</v>
      </c>
      <c r="E4" s="1" t="s">
        <v>65</v>
      </c>
      <c r="F4" s="1"/>
      <c r="G4" s="1"/>
      <c r="H4" s="1"/>
      <c r="I4" s="1"/>
      <c r="J4" s="1"/>
      <c r="K4" s="1"/>
    </row>
    <row r="5" spans="1:11" ht="60.95" customHeight="1" x14ac:dyDescent="0.25">
      <c r="A5" s="1"/>
      <c r="B5" s="20" t="s">
        <v>203</v>
      </c>
      <c r="C5" s="6"/>
      <c r="D5" s="7"/>
      <c r="E5" s="1"/>
      <c r="F5" s="1"/>
      <c r="G5" s="1"/>
      <c r="H5" s="1"/>
      <c r="I5" s="1"/>
      <c r="J5" s="1"/>
      <c r="K5" s="1"/>
    </row>
    <row r="6" spans="1:11" x14ac:dyDescent="0.25">
      <c r="A6" s="1"/>
      <c r="B6" s="31" t="s">
        <v>66</v>
      </c>
      <c r="C6" s="6"/>
      <c r="D6" s="7"/>
      <c r="E6" s="1"/>
      <c r="F6" s="1"/>
      <c r="G6" s="1"/>
      <c r="H6" s="1"/>
      <c r="I6" s="1"/>
      <c r="J6" s="1"/>
      <c r="K6" s="1"/>
    </row>
    <row r="7" spans="1:11" x14ac:dyDescent="0.25">
      <c r="A7" s="1"/>
      <c r="B7" s="18" t="s">
        <v>67</v>
      </c>
      <c r="C7" s="49"/>
      <c r="D7" s="97"/>
      <c r="E7" s="1"/>
      <c r="F7" s="1"/>
      <c r="G7" s="1"/>
      <c r="H7" s="1"/>
      <c r="I7" s="1"/>
      <c r="J7" s="1"/>
      <c r="K7" s="1"/>
    </row>
    <row r="8" spans="1:11" x14ac:dyDescent="0.25">
      <c r="A8" s="1"/>
      <c r="B8" s="18" t="s">
        <v>68</v>
      </c>
      <c r="C8" s="49"/>
      <c r="D8" s="98" t="s">
        <v>55</v>
      </c>
      <c r="E8" s="1"/>
      <c r="F8" s="1"/>
      <c r="G8" s="1"/>
      <c r="H8" s="1"/>
      <c r="I8" s="1"/>
      <c r="J8" s="1"/>
      <c r="K8" s="1"/>
    </row>
    <row r="9" spans="1:11" x14ac:dyDescent="0.25">
      <c r="A9" s="1"/>
      <c r="B9" s="18" t="s">
        <v>69</v>
      </c>
      <c r="C9" s="65"/>
      <c r="D9" s="98" t="s">
        <v>55</v>
      </c>
      <c r="E9" s="1"/>
      <c r="F9" s="1"/>
      <c r="G9" s="1"/>
      <c r="H9" s="1"/>
      <c r="I9" s="1"/>
      <c r="J9" s="1"/>
      <c r="K9" s="1"/>
    </row>
    <row r="10" spans="1:11" x14ac:dyDescent="0.25">
      <c r="A10" s="1"/>
      <c r="B10" s="18" t="s">
        <v>70</v>
      </c>
      <c r="C10" s="49"/>
      <c r="D10" s="98" t="s">
        <v>55</v>
      </c>
      <c r="E10" s="1"/>
      <c r="F10" s="1"/>
      <c r="G10" s="1"/>
      <c r="H10" s="1"/>
      <c r="I10" s="1"/>
      <c r="J10" s="1"/>
      <c r="K10" s="1"/>
    </row>
    <row r="11" spans="1:11" x14ac:dyDescent="0.25">
      <c r="A11" s="1"/>
      <c r="B11" s="18" t="s">
        <v>71</v>
      </c>
      <c r="C11" s="49"/>
      <c r="D11" s="53"/>
      <c r="E11" s="1"/>
      <c r="F11" s="1"/>
      <c r="G11" s="1"/>
      <c r="H11" s="1"/>
      <c r="I11" s="1"/>
      <c r="J11" s="1"/>
      <c r="K11" s="1"/>
    </row>
    <row r="12" spans="1:11" ht="15.75" thickBot="1" x14ac:dyDescent="0.3">
      <c r="A12" s="1"/>
      <c r="B12" s="18" t="s">
        <v>72</v>
      </c>
      <c r="C12" s="49"/>
      <c r="D12" s="53"/>
      <c r="E12" s="1"/>
      <c r="F12" s="1"/>
      <c r="G12" s="1"/>
      <c r="H12" s="1"/>
      <c r="I12" s="1"/>
      <c r="J12" s="1"/>
      <c r="K12" s="1"/>
    </row>
    <row r="13" spans="1:11" x14ac:dyDescent="0.25">
      <c r="A13" s="1"/>
      <c r="B13" s="5"/>
      <c r="C13" s="6"/>
      <c r="D13" s="7"/>
      <c r="E13" s="1"/>
      <c r="F13" s="1"/>
      <c r="G13" s="2" t="str">
        <f>Instructions!B22</f>
        <v>Color key</v>
      </c>
      <c r="H13" s="3"/>
      <c r="I13" s="3"/>
      <c r="J13" s="4"/>
      <c r="K13" s="1"/>
    </row>
    <row r="14" spans="1:11" x14ac:dyDescent="0.25">
      <c r="A14" s="1"/>
      <c r="B14" s="12" t="s">
        <v>215</v>
      </c>
      <c r="C14" s="84" t="str">
        <f>IF(OR(ISBLANK(C11),ISBLANK(C12)),"",(C11/C12))</f>
        <v/>
      </c>
      <c r="D14" s="13"/>
      <c r="E14" s="1"/>
      <c r="F14" s="1"/>
      <c r="G14" s="24" t="str">
        <f>Instructions!B23</f>
        <v>Blue</v>
      </c>
      <c r="H14" s="6" t="str">
        <f>Instructions!C23</f>
        <v>Enter values for your facility</v>
      </c>
      <c r="I14" s="6"/>
      <c r="J14" s="7"/>
      <c r="K14" s="1"/>
    </row>
    <row r="15" spans="1:11" x14ac:dyDescent="0.25">
      <c r="A15" s="1"/>
      <c r="B15" s="12" t="s">
        <v>216</v>
      </c>
      <c r="C15" s="84" t="str">
        <f>IF(OR(ISBLANK(C9),ISBLANK(C10)),"",(C10/C9))</f>
        <v/>
      </c>
      <c r="D15" s="13"/>
      <c r="E15" s="1"/>
      <c r="F15" s="1"/>
      <c r="G15" s="5" t="str">
        <f>Instructions!B24</f>
        <v>White</v>
      </c>
      <c r="H15" s="6" t="str">
        <f>Instructions!C24</f>
        <v>Do not change these values</v>
      </c>
      <c r="I15" s="6"/>
      <c r="J15" s="7"/>
      <c r="K15" s="1"/>
    </row>
    <row r="16" spans="1:11" x14ac:dyDescent="0.25">
      <c r="A16" s="1"/>
      <c r="B16" s="12" t="s">
        <v>217</v>
      </c>
      <c r="C16" s="84" t="str">
        <f>IF(OR(ISBLANK(C9),ISBLANK(C8)),"",(C8/C9)+1)</f>
        <v/>
      </c>
      <c r="D16" s="13"/>
      <c r="E16" s="1"/>
      <c r="F16" s="1"/>
      <c r="G16" s="34" t="str">
        <f>Instructions!B25</f>
        <v>Gray</v>
      </c>
      <c r="H16" s="6" t="str">
        <f>Instructions!C25</f>
        <v xml:space="preserve">Default value, can be changed </v>
      </c>
      <c r="I16" s="6"/>
      <c r="J16" s="7"/>
      <c r="K16" s="1"/>
    </row>
    <row r="17" spans="1:11" ht="15.75" thickBot="1" x14ac:dyDescent="0.3">
      <c r="A17" s="1"/>
      <c r="B17" s="12" t="s">
        <v>221</v>
      </c>
      <c r="C17" s="84" t="str">
        <f>IF(ISBLANK(C10),IF(ISBLANK(C9),IF(ISBLANK(C8),"",Background!B11*(C8/(Background!B11-1))),'Cooling Towers'!C9*Background!B11),'Cooling Towers'!C10)</f>
        <v/>
      </c>
      <c r="D17" s="13" t="s">
        <v>55</v>
      </c>
      <c r="E17" s="1"/>
      <c r="F17" s="1"/>
      <c r="G17" s="25" t="str">
        <f>Instructions!B26</f>
        <v>Yellow</v>
      </c>
      <c r="H17" s="10" t="str">
        <f>Instructions!C26</f>
        <v>Dropdown menu - choose one</v>
      </c>
      <c r="I17" s="10"/>
      <c r="J17" s="11"/>
      <c r="K17" s="1"/>
    </row>
    <row r="18" spans="1:11" x14ac:dyDescent="0.25">
      <c r="A18" s="1"/>
      <c r="B18" s="12" t="s">
        <v>222</v>
      </c>
      <c r="C18" s="84" t="str">
        <f>IFERROR(IF(ISBLANK(C9),C17/Background!B11,'Cooling Towers'!C9),"")</f>
        <v/>
      </c>
      <c r="D18" s="13" t="s">
        <v>55</v>
      </c>
      <c r="E18" s="1"/>
      <c r="F18" s="1"/>
      <c r="G18" s="1"/>
      <c r="H18" s="1"/>
      <c r="I18" s="1"/>
      <c r="J18" s="1"/>
      <c r="K18" s="1"/>
    </row>
    <row r="19" spans="1:11" x14ac:dyDescent="0.25">
      <c r="A19" s="1"/>
      <c r="B19" s="12" t="s">
        <v>223</v>
      </c>
      <c r="C19" s="84" t="str">
        <f>IFERROR(IF(ISBLANK(C8),C18*(Background!B11-1),'Cooling Towers'!C8),"")</f>
        <v/>
      </c>
      <c r="D19" s="13" t="s">
        <v>55</v>
      </c>
      <c r="E19" s="1"/>
      <c r="F19" s="1"/>
      <c r="G19" s="1"/>
      <c r="H19" s="1"/>
      <c r="I19" s="1"/>
      <c r="J19" s="1"/>
      <c r="K19" s="1"/>
    </row>
    <row r="20" spans="1:11" x14ac:dyDescent="0.25">
      <c r="A20" s="1"/>
      <c r="B20" s="5"/>
      <c r="C20" s="6"/>
      <c r="D20" s="7"/>
      <c r="E20" s="1"/>
      <c r="F20" s="1"/>
      <c r="G20" s="1"/>
      <c r="H20" s="1"/>
      <c r="I20" s="1"/>
      <c r="J20" s="1"/>
      <c r="K20" s="1"/>
    </row>
    <row r="21" spans="1:11" x14ac:dyDescent="0.25">
      <c r="B21" s="12" t="s">
        <v>73</v>
      </c>
      <c r="C21" s="49"/>
      <c r="D21" s="19"/>
      <c r="E21" s="1"/>
      <c r="F21" s="102" t="s">
        <v>218</v>
      </c>
      <c r="G21" s="102"/>
      <c r="H21" s="102"/>
      <c r="I21" s="102"/>
      <c r="J21" s="102"/>
      <c r="K21" s="1"/>
    </row>
    <row r="22" spans="1:11" x14ac:dyDescent="0.25">
      <c r="A22" s="1"/>
      <c r="B22" s="12" t="s">
        <v>103</v>
      </c>
      <c r="C22" s="73" t="str">
        <f>IF(ISBLANK(C21),"",((100-INDEX(Background!C19:M26,MATCH(Background!B11,Background!B19:B26,1),MATCH('Cooling Towers'!C21,Background!C18:M18,1)))/100)*'Cooling Towers'!C17)</f>
        <v/>
      </c>
      <c r="D22" s="13" t="s">
        <v>55</v>
      </c>
      <c r="E22" s="1"/>
      <c r="F22" s="102"/>
      <c r="G22" s="102"/>
      <c r="H22" s="102"/>
      <c r="I22" s="102"/>
      <c r="J22" s="102"/>
      <c r="K22" s="1"/>
    </row>
    <row r="23" spans="1:11" x14ac:dyDescent="0.25">
      <c r="A23" s="1"/>
      <c r="B23" s="12" t="s">
        <v>205</v>
      </c>
      <c r="C23" s="73" t="str">
        <f>IF(ISBLANK(C21),"",C24*(C21-1))</f>
        <v/>
      </c>
      <c r="D23" s="13" t="s">
        <v>55</v>
      </c>
      <c r="E23" s="1"/>
      <c r="F23" s="102"/>
      <c r="G23" s="102"/>
      <c r="H23" s="102"/>
      <c r="I23" s="102"/>
      <c r="J23" s="102"/>
      <c r="K23" s="1"/>
    </row>
    <row r="24" spans="1:11" x14ac:dyDescent="0.25">
      <c r="A24" s="1"/>
      <c r="B24" s="12" t="s">
        <v>206</v>
      </c>
      <c r="C24" s="73" t="str">
        <f>IF(ISBLANK(C21),"",C22/C21)</f>
        <v/>
      </c>
      <c r="D24" s="13" t="s">
        <v>55</v>
      </c>
      <c r="E24" s="1"/>
      <c r="F24" s="102"/>
      <c r="G24" s="102"/>
      <c r="H24" s="102"/>
      <c r="I24" s="102"/>
      <c r="J24" s="102"/>
      <c r="K24" s="1"/>
    </row>
    <row r="25" spans="1:11" x14ac:dyDescent="0.25">
      <c r="A25" s="1"/>
      <c r="B25" s="5"/>
      <c r="C25" s="6"/>
      <c r="D25" s="7"/>
      <c r="E25" s="1"/>
      <c r="F25" s="1"/>
      <c r="G25" s="1"/>
      <c r="H25" s="1"/>
      <c r="I25" s="1"/>
      <c r="J25" s="1"/>
      <c r="K25" s="1"/>
    </row>
    <row r="26" spans="1:11" x14ac:dyDescent="0.25">
      <c r="A26" s="1"/>
      <c r="B26" s="12" t="s">
        <v>56</v>
      </c>
      <c r="C26" s="73" t="str">
        <f>IF(ISBLANK(C21),"",C17-C22)</f>
        <v/>
      </c>
      <c r="D26" s="13" t="s">
        <v>55</v>
      </c>
      <c r="E26" s="1"/>
      <c r="F26" s="1"/>
      <c r="G26" s="1"/>
      <c r="H26" s="1"/>
      <c r="I26" s="1"/>
      <c r="J26" s="1"/>
      <c r="K26" s="1"/>
    </row>
    <row r="27" spans="1:11" x14ac:dyDescent="0.25">
      <c r="A27" s="1"/>
      <c r="B27" s="12" t="s">
        <v>74</v>
      </c>
      <c r="C27" s="73" t="str">
        <f>IF(ISBLANK(C21),"",C18-C24)</f>
        <v/>
      </c>
      <c r="D27" s="13" t="s">
        <v>55</v>
      </c>
      <c r="E27" s="1"/>
      <c r="F27" s="1"/>
      <c r="G27" s="1"/>
      <c r="H27" s="1"/>
      <c r="I27" s="1"/>
      <c r="J27" s="1"/>
      <c r="K27" s="1"/>
    </row>
    <row r="28" spans="1:11" ht="15.75" thickBot="1" x14ac:dyDescent="0.3">
      <c r="A28" s="1"/>
      <c r="B28" s="15" t="s">
        <v>57</v>
      </c>
      <c r="C28" s="74" t="str">
        <f>IF(ISBLANK(C21),"",C26*Background!B2+'Cooling Towers'!C27*Background!B3)</f>
        <v/>
      </c>
      <c r="D28" s="17" t="s">
        <v>58</v>
      </c>
      <c r="E28" s="1"/>
      <c r="F28" s="1"/>
      <c r="G28" s="1"/>
      <c r="H28" s="1"/>
      <c r="I28" s="1"/>
      <c r="J28" s="1"/>
      <c r="K28" s="1"/>
    </row>
    <row r="29" spans="1:11" ht="15.75" thickBot="1" x14ac:dyDescent="0.3">
      <c r="A29" s="1"/>
      <c r="B29" s="5"/>
      <c r="C29" s="6"/>
      <c r="D29" s="7"/>
      <c r="E29" s="1"/>
      <c r="F29" s="1"/>
      <c r="G29" s="1"/>
      <c r="H29" s="1"/>
      <c r="I29" s="1"/>
      <c r="J29" s="1"/>
      <c r="K29" s="1"/>
    </row>
    <row r="30" spans="1:11" x14ac:dyDescent="0.25">
      <c r="A30" s="1"/>
      <c r="B30" s="2" t="s">
        <v>75</v>
      </c>
      <c r="C30" s="3"/>
      <c r="D30" s="4"/>
      <c r="E30" s="1"/>
      <c r="F30" s="1"/>
      <c r="G30" s="1"/>
      <c r="H30" s="1"/>
      <c r="I30" s="1"/>
      <c r="J30" s="1"/>
      <c r="K30" s="1"/>
    </row>
    <row r="31" spans="1:11" x14ac:dyDescent="0.25">
      <c r="A31" s="1"/>
      <c r="B31" s="12" t="s">
        <v>76</v>
      </c>
      <c r="C31" s="49"/>
      <c r="D31" s="13" t="s">
        <v>47</v>
      </c>
      <c r="E31" s="1"/>
      <c r="F31" s="1"/>
      <c r="G31" s="1"/>
      <c r="H31" s="1"/>
      <c r="I31" s="1"/>
      <c r="J31" s="1"/>
      <c r="K31" s="1"/>
    </row>
    <row r="32" spans="1:11" ht="14.45" customHeight="1" x14ac:dyDescent="0.25">
      <c r="A32" s="1"/>
      <c r="B32" s="12" t="s">
        <v>77</v>
      </c>
      <c r="C32" s="49"/>
      <c r="D32" s="13" t="s">
        <v>78</v>
      </c>
      <c r="E32" s="1"/>
      <c r="F32" s="1"/>
      <c r="G32" s="1"/>
      <c r="H32" s="1"/>
      <c r="I32" s="1"/>
      <c r="J32" s="1"/>
      <c r="K32" s="1"/>
    </row>
    <row r="33" spans="1:11" ht="14.45" customHeight="1" x14ac:dyDescent="0.25">
      <c r="A33" s="1"/>
      <c r="B33" s="81" t="s">
        <v>204</v>
      </c>
      <c r="C33" s="72" t="str">
        <f>IF(OR(ISBLANK(C31),ISBLANK(C32)),"",0.01*C31*(C32/10))</f>
        <v/>
      </c>
      <c r="D33" s="13" t="s">
        <v>47</v>
      </c>
      <c r="E33" s="1"/>
      <c r="F33" s="1"/>
      <c r="G33" s="1"/>
      <c r="H33" s="1"/>
      <c r="I33" s="1"/>
      <c r="J33" s="1"/>
      <c r="K33" s="1"/>
    </row>
    <row r="34" spans="1:11" ht="14.45" customHeight="1" thickBot="1" x14ac:dyDescent="0.3">
      <c r="A34" s="1"/>
      <c r="B34" s="77" t="s">
        <v>214</v>
      </c>
      <c r="C34" s="64" t="str">
        <f>IF(OR(ISBLANK(C31),ISBLANK(C32)),"",C33*60*C4)</f>
        <v/>
      </c>
      <c r="D34" s="17" t="s">
        <v>55</v>
      </c>
      <c r="E34" s="1"/>
      <c r="F34" s="1"/>
      <c r="G34" s="1"/>
      <c r="H34" s="1"/>
      <c r="I34" s="1"/>
      <c r="J34" s="1"/>
      <c r="K34" s="1"/>
    </row>
    <row r="35" spans="1:1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</sheetData>
  <sheetProtection algorithmName="SHA-512" hashValue="/2BzZpYE471BmUgSF0ucHU/VfJef/OyZ1OJg9QsY8xBEWw8rEIuc1hYDjFXKl1VNgViDquOgaE8e4F9nosTfmg==" saltValue="piqSAKSv9PwY97TWj2twlQ==" spinCount="100000" sheet="1" objects="1" scenarios="1"/>
  <mergeCells count="1">
    <mergeCell ref="F21:J24"/>
  </mergeCells>
  <hyperlinks>
    <hyperlink ref="B1" location="Summary!A1" display="Return to Summary tab"/>
    <hyperlink ref="B6" location="'Cooling Towers'!B33" display="estimated."/>
    <hyperlink ref="F21:J24" r:id="rId1" display="Savings from increasing COC based on Table 6-1 from EPA's WaterSense at Work "/>
  </hyperlinks>
  <pageMargins left="0.7" right="0.7" top="0.75" bottom="0.75" header="0.3" footer="0.3"/>
  <pageSetup orientation="portrait" horizontalDpi="300" verticalDpi="300" r:id="rId2"/>
  <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>
          <x14:formula1>
            <xm:f>Menus!$J$2:$J$3</xm:f>
          </x14:formula1>
          <xm:sqref>D11 D12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J36"/>
  <sheetViews>
    <sheetView workbookViewId="0">
      <selection activeCell="C7" sqref="C7"/>
    </sheetView>
  </sheetViews>
  <sheetFormatPr defaultRowHeight="15" x14ac:dyDescent="0.25"/>
  <cols>
    <col min="2" max="2" width="35.5703125" customWidth="1"/>
    <col min="3" max="3" width="12.7109375" customWidth="1"/>
    <col min="4" max="4" width="17.85546875" customWidth="1"/>
  </cols>
  <sheetData>
    <row r="1" spans="1:10" x14ac:dyDescent="0.25">
      <c r="A1" s="1"/>
      <c r="B1" s="26" t="s">
        <v>45</v>
      </c>
      <c r="C1" s="1"/>
      <c r="D1" s="1"/>
      <c r="E1" s="1"/>
      <c r="F1" s="1"/>
      <c r="G1" s="1"/>
      <c r="H1" s="1"/>
      <c r="I1" s="1"/>
      <c r="J1" s="1"/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1"/>
      <c r="B3" s="2" t="s">
        <v>33</v>
      </c>
      <c r="C3" s="3"/>
      <c r="D3" s="4" t="s">
        <v>184</v>
      </c>
      <c r="E3" s="1"/>
      <c r="F3" s="2" t="str">
        <f>Instructions!B22</f>
        <v>Color key</v>
      </c>
      <c r="G3" s="3"/>
      <c r="H3" s="3"/>
      <c r="I3" s="4"/>
      <c r="J3" s="1"/>
    </row>
    <row r="4" spans="1:10" x14ac:dyDescent="0.25">
      <c r="A4" s="1"/>
      <c r="B4" s="12" t="s">
        <v>46</v>
      </c>
      <c r="C4" s="49"/>
      <c r="D4" s="13" t="s">
        <v>47</v>
      </c>
      <c r="E4" s="1"/>
      <c r="F4" s="24" t="str">
        <f>Instructions!B23</f>
        <v>Blue</v>
      </c>
      <c r="G4" s="6" t="str">
        <f>Instructions!C23</f>
        <v>Enter values for your facility</v>
      </c>
      <c r="H4" s="6"/>
      <c r="I4" s="7"/>
      <c r="J4" s="1"/>
    </row>
    <row r="5" spans="1:10" x14ac:dyDescent="0.25">
      <c r="A5" s="1"/>
      <c r="B5" s="12" t="s">
        <v>186</v>
      </c>
      <c r="C5" s="54">
        <v>0.5</v>
      </c>
      <c r="D5" s="13" t="s">
        <v>47</v>
      </c>
      <c r="E5" s="1"/>
      <c r="F5" s="5" t="str">
        <f>Instructions!B24</f>
        <v>White</v>
      </c>
      <c r="G5" s="6" t="str">
        <f>Instructions!C24</f>
        <v>Do not change these values</v>
      </c>
      <c r="H5" s="6"/>
      <c r="I5" s="7"/>
      <c r="J5" s="1"/>
    </row>
    <row r="6" spans="1:10" x14ac:dyDescent="0.25">
      <c r="A6" s="1"/>
      <c r="B6" s="12" t="s">
        <v>48</v>
      </c>
      <c r="C6" s="54">
        <v>20</v>
      </c>
      <c r="D6" s="13" t="s">
        <v>49</v>
      </c>
      <c r="E6" s="1"/>
      <c r="F6" s="34" t="str">
        <f>Instructions!B25</f>
        <v>Gray</v>
      </c>
      <c r="G6" s="6" t="str">
        <f>Instructions!C25</f>
        <v xml:space="preserve">Default value, can be changed </v>
      </c>
      <c r="H6" s="6"/>
      <c r="I6" s="7"/>
      <c r="J6" s="1"/>
    </row>
    <row r="7" spans="1:10" ht="15.75" thickBot="1" x14ac:dyDescent="0.3">
      <c r="A7" s="1"/>
      <c r="B7" s="12" t="s">
        <v>50</v>
      </c>
      <c r="C7" s="83">
        <f>3/8</f>
        <v>0.375</v>
      </c>
      <c r="D7" s="13" t="s">
        <v>51</v>
      </c>
      <c r="E7" s="1"/>
      <c r="F7" s="25" t="str">
        <f>Instructions!B26</f>
        <v>Yellow</v>
      </c>
      <c r="G7" s="10" t="str">
        <f>Instructions!C26</f>
        <v>Dropdown menu - choose one</v>
      </c>
      <c r="H7" s="10"/>
      <c r="I7" s="11"/>
      <c r="J7" s="1"/>
    </row>
    <row r="8" spans="1:10" x14ac:dyDescent="0.25">
      <c r="A8" s="1"/>
      <c r="B8" s="5"/>
      <c r="C8" s="6"/>
      <c r="D8" s="7"/>
      <c r="E8" s="1"/>
      <c r="F8" s="1"/>
      <c r="G8" s="1"/>
      <c r="H8" s="1"/>
      <c r="I8" s="1"/>
      <c r="J8" s="1"/>
    </row>
    <row r="9" spans="1:10" x14ac:dyDescent="0.25">
      <c r="A9" s="1"/>
      <c r="B9" s="12" t="s">
        <v>52</v>
      </c>
      <c r="C9" s="73">
        <f>C7*Summary!C7*Summary!C8*Summary!C6*Summary!C9*CONVERT('Domestic Water'!C6,"sec","mn")*'Domestic Water'!C4</f>
        <v>0</v>
      </c>
      <c r="D9" s="13" t="s">
        <v>53</v>
      </c>
      <c r="E9" s="1"/>
      <c r="F9" s="1"/>
      <c r="G9" s="1"/>
      <c r="H9" s="1"/>
      <c r="I9" s="1"/>
      <c r="J9" s="1"/>
    </row>
    <row r="10" spans="1:10" x14ac:dyDescent="0.25">
      <c r="A10" s="1"/>
      <c r="B10" s="12" t="s">
        <v>54</v>
      </c>
      <c r="C10" s="73">
        <f>IF(ISBLANK(C4),0,C7*Summary!C7*Summary!C8*Summary!C6*Summary!C9*CONVERT('Domestic Water'!C6,"sec","mn")*'Domestic Water'!C5)</f>
        <v>0</v>
      </c>
      <c r="D10" s="13" t="s">
        <v>55</v>
      </c>
      <c r="E10" s="1"/>
      <c r="F10" s="1"/>
      <c r="G10" s="1"/>
      <c r="H10" s="1"/>
      <c r="I10" s="1"/>
      <c r="J10" s="1"/>
    </row>
    <row r="11" spans="1:10" x14ac:dyDescent="0.25">
      <c r="A11" s="1"/>
      <c r="B11" s="12" t="s">
        <v>56</v>
      </c>
      <c r="C11" s="73">
        <f>IF(ISBLANK(C4),0,C9-C10)</f>
        <v>0</v>
      </c>
      <c r="D11" s="13" t="s">
        <v>55</v>
      </c>
      <c r="E11" s="1"/>
      <c r="F11" s="1"/>
      <c r="G11" s="1"/>
      <c r="H11" s="1"/>
      <c r="I11" s="1"/>
      <c r="J11" s="1"/>
    </row>
    <row r="12" spans="1:10" ht="15.75" thickBot="1" x14ac:dyDescent="0.3">
      <c r="A12" s="1"/>
      <c r="B12" s="15" t="s">
        <v>57</v>
      </c>
      <c r="C12" s="74">
        <f>C11*(Background!B2+Background!B3)</f>
        <v>0</v>
      </c>
      <c r="D12" s="17" t="s">
        <v>58</v>
      </c>
      <c r="E12" s="1"/>
      <c r="F12" s="1"/>
      <c r="G12" s="1"/>
      <c r="H12" s="1"/>
      <c r="I12" s="1"/>
      <c r="J12" s="1"/>
    </row>
    <row r="13" spans="1:10" ht="15.75" thickBot="1" x14ac:dyDescent="0.3">
      <c r="A13" s="1"/>
      <c r="B13" s="5"/>
      <c r="C13" s="6"/>
      <c r="D13" s="7"/>
      <c r="E13" s="1"/>
      <c r="F13" s="1"/>
      <c r="G13" s="1"/>
      <c r="H13" s="1"/>
      <c r="I13" s="1"/>
      <c r="J13" s="1"/>
    </row>
    <row r="14" spans="1:10" x14ac:dyDescent="0.25">
      <c r="A14" s="1"/>
      <c r="B14" s="2" t="s">
        <v>34</v>
      </c>
      <c r="C14" s="3"/>
      <c r="D14" s="4" t="s">
        <v>184</v>
      </c>
      <c r="E14" s="1"/>
      <c r="F14" s="1"/>
      <c r="G14" s="1"/>
      <c r="H14" s="1"/>
      <c r="I14" s="1"/>
      <c r="J14" s="1"/>
    </row>
    <row r="15" spans="1:10" x14ac:dyDescent="0.25">
      <c r="A15" s="1"/>
      <c r="B15" s="39" t="s">
        <v>59</v>
      </c>
      <c r="C15" s="52"/>
      <c r="D15" s="7"/>
      <c r="E15" s="1"/>
      <c r="F15" s="1"/>
      <c r="G15" s="1"/>
      <c r="H15" s="1"/>
      <c r="I15" s="1"/>
      <c r="J15" s="1"/>
    </row>
    <row r="16" spans="1:10" x14ac:dyDescent="0.25">
      <c r="A16" s="1"/>
      <c r="B16" s="12" t="s">
        <v>60</v>
      </c>
      <c r="C16" s="49"/>
      <c r="D16" s="13" t="s">
        <v>61</v>
      </c>
      <c r="E16" s="1"/>
      <c r="F16" s="1"/>
      <c r="G16" s="1"/>
      <c r="H16" s="1"/>
      <c r="I16" s="1"/>
      <c r="J16" s="1"/>
    </row>
    <row r="17" spans="1:10" x14ac:dyDescent="0.25">
      <c r="A17" s="1"/>
      <c r="B17" s="12" t="s">
        <v>200</v>
      </c>
      <c r="C17" s="54">
        <v>1.28</v>
      </c>
      <c r="D17" s="13" t="s">
        <v>61</v>
      </c>
      <c r="E17" s="1"/>
      <c r="F17" s="1"/>
      <c r="G17" s="1"/>
      <c r="H17" s="1"/>
      <c r="I17" s="1"/>
      <c r="J17" s="1"/>
    </row>
    <row r="18" spans="1:10" x14ac:dyDescent="0.25">
      <c r="A18" s="1"/>
      <c r="B18" s="5"/>
      <c r="C18" s="6"/>
      <c r="D18" s="7"/>
      <c r="E18" s="1"/>
      <c r="F18" s="1"/>
      <c r="G18" s="1"/>
      <c r="H18" s="1"/>
      <c r="I18" s="1"/>
      <c r="J18" s="1"/>
    </row>
    <row r="19" spans="1:10" x14ac:dyDescent="0.25">
      <c r="A19" s="1"/>
      <c r="B19" s="12" t="s">
        <v>62</v>
      </c>
      <c r="C19" s="73">
        <f>IF(ISNUMBER(SEARCH(C15,Menus!C2)),C16*Background!B6*(Summary!C10/100)*Summary!C9*Summary!C8*Summary!C7*Summary!C6+'Domestic Water'!C16*Background!B7*((100-Summary!C10)/100)*Summary!C9*Summary!C8*Summary!C7*Summary!C6,'Domestic Water'!C16*Background!B7*Summary!C9*Summary!C8*Summary!C7*Summary!C6)</f>
        <v>0</v>
      </c>
      <c r="D19" s="13" t="s">
        <v>53</v>
      </c>
      <c r="E19" s="1"/>
      <c r="F19" s="1"/>
      <c r="G19" s="1"/>
      <c r="H19" s="1"/>
      <c r="I19" s="1"/>
      <c r="J19" s="1"/>
    </row>
    <row r="20" spans="1:10" x14ac:dyDescent="0.25">
      <c r="A20" s="1"/>
      <c r="B20" s="12" t="s">
        <v>63</v>
      </c>
      <c r="C20" s="73">
        <f>IF(ISBLANK(C16),0,IF(ISNUMBER(SEARCH(C15,Menus!C2)),C17*Background!B6*(Summary!C10/100)*Summary!C9*Summary!C8*Summary!C7*Summary!C6+'Domestic Water'!C17*Background!B7*((100-Summary!C10)/100)*Summary!C9*Summary!C8*Summary!C7*Summary!C6,'Domestic Water'!C17*Background!B7*Summary!C9*Summary!C8*Summary!C7*Summary!C6))</f>
        <v>0</v>
      </c>
      <c r="D20" s="13" t="s">
        <v>53</v>
      </c>
      <c r="E20" s="1"/>
      <c r="F20" s="1"/>
      <c r="G20" s="1"/>
      <c r="H20" s="1"/>
      <c r="I20" s="1"/>
      <c r="J20" s="1"/>
    </row>
    <row r="21" spans="1:10" x14ac:dyDescent="0.25">
      <c r="A21" s="1"/>
      <c r="B21" s="12" t="s">
        <v>56</v>
      </c>
      <c r="C21" s="73">
        <f>IF(ISBLANK(C16),0,C19-C20)</f>
        <v>0</v>
      </c>
      <c r="D21" s="13" t="s">
        <v>53</v>
      </c>
      <c r="E21" s="1"/>
      <c r="F21" s="1"/>
      <c r="G21" s="1"/>
      <c r="H21" s="1"/>
      <c r="I21" s="1"/>
      <c r="J21" s="1"/>
    </row>
    <row r="22" spans="1:10" ht="15.75" thickBot="1" x14ac:dyDescent="0.3">
      <c r="A22" s="1"/>
      <c r="B22" s="15" t="s">
        <v>57</v>
      </c>
      <c r="C22" s="74">
        <f>C21*(Background!B2+Background!B3)</f>
        <v>0</v>
      </c>
      <c r="D22" s="17" t="s">
        <v>58</v>
      </c>
      <c r="E22" s="1"/>
      <c r="F22" s="1"/>
      <c r="G22" s="1"/>
      <c r="H22" s="1"/>
      <c r="I22" s="1"/>
      <c r="J22" s="1"/>
    </row>
    <row r="23" spans="1:10" ht="15.75" thickBot="1" x14ac:dyDescent="0.3">
      <c r="A23" s="1"/>
      <c r="B23" s="5"/>
      <c r="C23" s="6"/>
      <c r="D23" s="7"/>
      <c r="E23" s="1"/>
      <c r="F23" s="1"/>
      <c r="G23" s="1"/>
      <c r="H23" s="1"/>
      <c r="I23" s="1"/>
      <c r="J23" s="1"/>
    </row>
    <row r="24" spans="1:10" x14ac:dyDescent="0.25">
      <c r="A24" s="1"/>
      <c r="B24" s="2" t="s">
        <v>35</v>
      </c>
      <c r="C24" s="3"/>
      <c r="D24" s="4" t="s">
        <v>184</v>
      </c>
      <c r="E24" s="1"/>
      <c r="F24" s="1"/>
      <c r="G24" s="1"/>
      <c r="H24" s="1"/>
      <c r="I24" s="1"/>
      <c r="J24" s="1"/>
    </row>
    <row r="25" spans="1:10" x14ac:dyDescent="0.25">
      <c r="A25" s="1"/>
      <c r="B25" s="12" t="s">
        <v>60</v>
      </c>
      <c r="C25" s="49"/>
      <c r="D25" s="13" t="s">
        <v>61</v>
      </c>
      <c r="E25" s="1"/>
      <c r="F25" s="1"/>
      <c r="G25" s="1"/>
      <c r="H25" s="1"/>
      <c r="I25" s="1"/>
      <c r="J25" s="1"/>
    </row>
    <row r="26" spans="1:10" x14ac:dyDescent="0.25">
      <c r="A26" s="1"/>
      <c r="B26" s="12" t="s">
        <v>200</v>
      </c>
      <c r="C26" s="54">
        <v>0.5</v>
      </c>
      <c r="D26" s="13" t="s">
        <v>61</v>
      </c>
      <c r="E26" s="1"/>
      <c r="F26" s="1"/>
      <c r="G26" s="1"/>
      <c r="H26" s="1"/>
      <c r="I26" s="1"/>
      <c r="J26" s="1"/>
    </row>
    <row r="27" spans="1:10" x14ac:dyDescent="0.25">
      <c r="A27" s="1"/>
      <c r="B27" s="5"/>
      <c r="C27" s="6"/>
      <c r="D27" s="7"/>
      <c r="E27" s="1"/>
      <c r="F27" s="1"/>
      <c r="G27" s="1"/>
      <c r="H27" s="1"/>
      <c r="I27" s="1"/>
      <c r="J27" s="1"/>
    </row>
    <row r="28" spans="1:10" x14ac:dyDescent="0.25">
      <c r="A28" s="1"/>
      <c r="B28" s="12" t="s">
        <v>62</v>
      </c>
      <c r="C28" s="73">
        <f>C25*Background!B8*Summary!C8*Summary!C7*(Summary!C10/100)*Summary!C9*Summary!C6</f>
        <v>0</v>
      </c>
      <c r="D28" s="13" t="s">
        <v>53</v>
      </c>
      <c r="E28" s="1"/>
      <c r="F28" s="1"/>
      <c r="G28" s="1"/>
      <c r="H28" s="1"/>
      <c r="I28" s="1"/>
      <c r="J28" s="1"/>
    </row>
    <row r="29" spans="1:10" x14ac:dyDescent="0.25">
      <c r="A29" s="1"/>
      <c r="B29" s="12" t="s">
        <v>63</v>
      </c>
      <c r="C29" s="73">
        <f>IF(ISBLANK(C25),0,C26*Background!B8*Summary!C8*Summary!C7*(Summary!C10/100)*Summary!C9*Summary!C6)</f>
        <v>0</v>
      </c>
      <c r="D29" s="13" t="s">
        <v>53</v>
      </c>
      <c r="E29" s="1"/>
      <c r="F29" s="1"/>
      <c r="G29" s="1"/>
      <c r="H29" s="1"/>
      <c r="I29" s="1"/>
      <c r="J29" s="1"/>
    </row>
    <row r="30" spans="1:10" x14ac:dyDescent="0.25">
      <c r="A30" s="1"/>
      <c r="B30" s="12" t="s">
        <v>56</v>
      </c>
      <c r="C30" s="73">
        <f>IF(ISBLANK(C25),0,C28-C29)</f>
        <v>0</v>
      </c>
      <c r="D30" s="13" t="s">
        <v>53</v>
      </c>
      <c r="E30" s="1"/>
      <c r="F30" s="1"/>
      <c r="G30" s="1"/>
      <c r="H30" s="1"/>
      <c r="I30" s="1"/>
      <c r="J30" s="1"/>
    </row>
    <row r="31" spans="1:10" ht="15.75" thickBot="1" x14ac:dyDescent="0.3">
      <c r="A31" s="1"/>
      <c r="B31" s="15" t="s">
        <v>57</v>
      </c>
      <c r="C31" s="74">
        <f>C30*(Background!B2+Background!B3)</f>
        <v>0</v>
      </c>
      <c r="D31" s="17" t="s">
        <v>58</v>
      </c>
      <c r="E31" s="1"/>
      <c r="F31" s="1"/>
      <c r="G31" s="1"/>
      <c r="H31" s="1"/>
      <c r="I31" s="1"/>
      <c r="J31" s="1"/>
    </row>
    <row r="32" spans="1:10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</row>
    <row r="33" spans="1:10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</row>
    <row r="36" spans="1:10" x14ac:dyDescent="0.25">
      <c r="B36" s="66"/>
    </row>
  </sheetData>
  <sheetProtection algorithmName="SHA-512" hashValue="3uMSqG+RVoYRuF/3f/E7rs80qoHJL4VOP2K1kj9R0zqeSEKNoGXAIZNT9W+/IXK157HX4pvGmSxEzSwlSYBW/w==" saltValue="icVJntpgvY53cbVqVdg5RA==" spinCount="100000" sheet="1" objects="1" scenarios="1"/>
  <hyperlinks>
    <hyperlink ref="B1" location="Summary!A1" display="Return to Summary tab"/>
  </hyperlinks>
  <pageMargins left="0.7" right="0.7" top="0.75" bottom="0.75" header="0.3" footer="0.3"/>
  <pageSetup orientation="portrait" horizontalDpi="300" verticalDpi="30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>
          <x14:formula1>
            <xm:f>Menus!$C$2:$C$3</xm:f>
          </x14:formula1>
          <xm:sqref>C15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K33"/>
  <sheetViews>
    <sheetView workbookViewId="0">
      <selection activeCell="E14" sqref="E14"/>
    </sheetView>
  </sheetViews>
  <sheetFormatPr defaultRowHeight="15" x14ac:dyDescent="0.25"/>
  <cols>
    <col min="2" max="2" width="46.42578125" customWidth="1"/>
    <col min="3" max="3" width="14.7109375" customWidth="1"/>
    <col min="4" max="4" width="16.85546875" customWidth="1"/>
  </cols>
  <sheetData>
    <row r="1" spans="1:11" x14ac:dyDescent="0.25">
      <c r="A1" s="1"/>
      <c r="B1" s="26" t="s">
        <v>45</v>
      </c>
      <c r="C1" s="1"/>
      <c r="D1" s="1"/>
      <c r="E1" s="1"/>
      <c r="F1" s="1"/>
      <c r="G1" s="1"/>
      <c r="H1" s="1"/>
      <c r="I1" s="1"/>
      <c r="J1" s="1"/>
      <c r="K1" s="1"/>
    </row>
    <row r="2" spans="1:11" ht="15.75" thickBot="1" x14ac:dyDescent="0.3">
      <c r="A2" s="1"/>
      <c r="B2" s="26"/>
      <c r="C2" s="1"/>
      <c r="D2" s="1"/>
      <c r="E2" s="1"/>
      <c r="F2" s="1"/>
      <c r="G2" s="1"/>
      <c r="H2" s="1"/>
      <c r="I2" s="1"/>
      <c r="J2" s="1"/>
      <c r="K2" s="1"/>
    </row>
    <row r="3" spans="1:11" ht="15.75" thickBot="1" x14ac:dyDescent="0.3">
      <c r="A3" s="1"/>
      <c r="B3" s="58"/>
      <c r="C3" s="3"/>
      <c r="D3" s="4" t="s">
        <v>184</v>
      </c>
      <c r="E3" s="6"/>
      <c r="F3" s="1"/>
      <c r="G3" s="1"/>
      <c r="H3" s="1"/>
      <c r="I3" s="1"/>
      <c r="J3" s="1"/>
      <c r="K3" s="1"/>
    </row>
    <row r="4" spans="1:11" x14ac:dyDescent="0.25">
      <c r="A4" s="1"/>
      <c r="B4" s="18" t="s">
        <v>79</v>
      </c>
      <c r="C4" s="65"/>
      <c r="D4" s="53"/>
      <c r="E4" s="6"/>
      <c r="F4" s="2" t="str">
        <f>Instructions!B22</f>
        <v>Color key</v>
      </c>
      <c r="G4" s="3"/>
      <c r="H4" s="3"/>
      <c r="I4" s="4"/>
      <c r="J4" s="1"/>
      <c r="K4" s="1"/>
    </row>
    <row r="5" spans="1:11" x14ac:dyDescent="0.25">
      <c r="A5" s="1"/>
      <c r="B5" s="82" t="s">
        <v>81</v>
      </c>
      <c r="C5" s="49"/>
      <c r="D5" s="19" t="s">
        <v>194</v>
      </c>
      <c r="E5" s="6"/>
      <c r="F5" s="24" t="str">
        <f>Instructions!B23</f>
        <v>Blue</v>
      </c>
      <c r="G5" s="6" t="str">
        <f>Instructions!C23</f>
        <v>Enter values for your facility</v>
      </c>
      <c r="H5" s="6"/>
      <c r="I5" s="7"/>
      <c r="J5" s="1"/>
      <c r="K5" s="1"/>
    </row>
    <row r="6" spans="1:11" x14ac:dyDescent="0.25">
      <c r="A6" s="1"/>
      <c r="B6" s="5"/>
      <c r="C6" s="51"/>
      <c r="D6" s="7"/>
      <c r="E6" s="6"/>
      <c r="F6" s="5" t="str">
        <f>Instructions!B24</f>
        <v>White</v>
      </c>
      <c r="G6" s="6" t="str">
        <f>Instructions!C24</f>
        <v>Do not change these values</v>
      </c>
      <c r="H6" s="6"/>
      <c r="I6" s="7"/>
      <c r="J6" s="1"/>
      <c r="K6" s="1"/>
    </row>
    <row r="7" spans="1:11" x14ac:dyDescent="0.25">
      <c r="A7" s="1"/>
      <c r="B7" s="29" t="s">
        <v>207</v>
      </c>
      <c r="C7" s="6"/>
      <c r="D7" s="7"/>
      <c r="E7" s="6"/>
      <c r="F7" s="34" t="str">
        <f>Instructions!B25</f>
        <v>Gray</v>
      </c>
      <c r="G7" s="6" t="str">
        <f>Instructions!C25</f>
        <v xml:space="preserve">Default value, can be changed </v>
      </c>
      <c r="H7" s="6"/>
      <c r="I7" s="7"/>
      <c r="J7" s="1"/>
      <c r="K7" s="1"/>
    </row>
    <row r="8" spans="1:11" ht="15.75" thickBot="1" x14ac:dyDescent="0.3">
      <c r="A8" s="1"/>
      <c r="B8" s="18" t="s">
        <v>82</v>
      </c>
      <c r="C8" s="49"/>
      <c r="D8" s="19" t="s">
        <v>210</v>
      </c>
      <c r="E8" s="6"/>
      <c r="F8" s="25" t="str">
        <f>Instructions!B26</f>
        <v>Yellow</v>
      </c>
      <c r="G8" s="10" t="str">
        <f>Instructions!C26</f>
        <v>Dropdown menu - choose one</v>
      </c>
      <c r="H8" s="10"/>
      <c r="I8" s="11"/>
      <c r="J8" s="1"/>
      <c r="K8" s="1"/>
    </row>
    <row r="9" spans="1:11" x14ac:dyDescent="0.25">
      <c r="A9" s="1"/>
      <c r="B9" s="18" t="s">
        <v>83</v>
      </c>
      <c r="C9" s="49"/>
      <c r="D9" s="19" t="s">
        <v>84</v>
      </c>
      <c r="E9" s="6"/>
      <c r="F9" s="1"/>
      <c r="G9" s="1"/>
      <c r="H9" s="1"/>
      <c r="I9" s="1"/>
      <c r="J9" s="1"/>
      <c r="K9" s="1"/>
    </row>
    <row r="10" spans="1:11" x14ac:dyDescent="0.25">
      <c r="A10" s="1"/>
      <c r="B10" s="18" t="s">
        <v>208</v>
      </c>
      <c r="C10" s="49"/>
      <c r="D10" s="19" t="s">
        <v>47</v>
      </c>
      <c r="E10" s="6"/>
      <c r="F10" s="1"/>
      <c r="G10" s="1"/>
      <c r="H10" s="1"/>
      <c r="I10" s="1"/>
      <c r="J10" s="1"/>
      <c r="K10" s="1"/>
    </row>
    <row r="11" spans="1:11" x14ac:dyDescent="0.25">
      <c r="A11" s="1"/>
      <c r="B11" s="18" t="s">
        <v>209</v>
      </c>
      <c r="C11" s="49"/>
      <c r="D11" s="19"/>
      <c r="E11" s="6"/>
      <c r="F11" s="1"/>
      <c r="G11" s="1"/>
      <c r="H11" s="1"/>
      <c r="I11" s="1"/>
      <c r="J11" s="1"/>
      <c r="K11" s="1"/>
    </row>
    <row r="12" spans="1:11" x14ac:dyDescent="0.25">
      <c r="A12" s="1"/>
      <c r="B12" s="5"/>
      <c r="C12" s="6"/>
      <c r="D12" s="7"/>
      <c r="E12" s="6"/>
      <c r="F12" s="1"/>
      <c r="G12" s="1"/>
      <c r="H12" s="1"/>
      <c r="I12" s="1"/>
      <c r="J12" s="1"/>
      <c r="K12" s="1"/>
    </row>
    <row r="13" spans="1:11" x14ac:dyDescent="0.25">
      <c r="A13" s="1"/>
      <c r="B13" s="12" t="s">
        <v>85</v>
      </c>
      <c r="C13" s="78">
        <f>C10*C11*C9*C8*C5</f>
        <v>0</v>
      </c>
      <c r="D13" s="13" t="s">
        <v>55</v>
      </c>
      <c r="E13" s="6"/>
      <c r="F13" s="1"/>
      <c r="G13" s="1"/>
      <c r="H13" s="1"/>
      <c r="I13" s="1"/>
      <c r="J13" s="1"/>
      <c r="K13" s="1"/>
    </row>
    <row r="14" spans="1:11" x14ac:dyDescent="0.25">
      <c r="A14" s="1"/>
      <c r="B14" s="5"/>
      <c r="C14" s="6"/>
      <c r="D14" s="7"/>
      <c r="E14" s="6"/>
      <c r="F14" s="1"/>
      <c r="G14" s="1"/>
      <c r="H14" s="1"/>
      <c r="I14" s="1"/>
      <c r="J14" s="1"/>
      <c r="K14" s="1"/>
    </row>
    <row r="15" spans="1:11" ht="30" x14ac:dyDescent="0.25">
      <c r="A15" s="1"/>
      <c r="B15" s="81" t="s">
        <v>195</v>
      </c>
      <c r="C15" s="54">
        <v>0.25</v>
      </c>
      <c r="D15" s="13" t="s">
        <v>86</v>
      </c>
      <c r="E15" s="6"/>
      <c r="F15" s="1"/>
      <c r="G15" s="1"/>
      <c r="H15" s="1"/>
      <c r="I15" s="1"/>
      <c r="J15" s="1"/>
      <c r="K15" s="1"/>
    </row>
    <row r="16" spans="1:11" x14ac:dyDescent="0.25">
      <c r="A16" s="1"/>
      <c r="B16" s="12" t="s">
        <v>87</v>
      </c>
      <c r="C16" s="73">
        <f>IF(EXACT(D4,Menus!K2),C5*CONVERT((C15/12)*C4,"ft^3","gal"),C5*CONVERT((C15/12)*CONVERT(C4,"us_acre","ft^2"),"ft^3","gal"))</f>
        <v>0</v>
      </c>
      <c r="D16" s="13" t="s">
        <v>55</v>
      </c>
      <c r="E16" s="6"/>
      <c r="F16" s="1"/>
      <c r="G16" s="1"/>
      <c r="H16" s="1"/>
      <c r="I16" s="1"/>
      <c r="J16" s="6"/>
      <c r="K16" s="1"/>
    </row>
    <row r="17" spans="1:11" x14ac:dyDescent="0.25">
      <c r="A17" s="1"/>
      <c r="B17" s="12" t="s">
        <v>88</v>
      </c>
      <c r="C17" s="73">
        <f>C13-C16</f>
        <v>0</v>
      </c>
      <c r="D17" s="13" t="s">
        <v>55</v>
      </c>
      <c r="E17" s="6"/>
      <c r="F17" s="1"/>
      <c r="G17" s="1"/>
      <c r="H17" s="1"/>
      <c r="I17" s="1"/>
      <c r="J17" s="1"/>
      <c r="K17" s="1"/>
    </row>
    <row r="18" spans="1:11" x14ac:dyDescent="0.25">
      <c r="A18" s="1"/>
      <c r="B18" s="5"/>
      <c r="C18" s="6"/>
      <c r="D18" s="7"/>
      <c r="E18" s="6"/>
      <c r="F18" s="1"/>
      <c r="G18" s="1"/>
      <c r="H18" s="1"/>
      <c r="I18" s="1"/>
      <c r="J18" s="1"/>
      <c r="K18" s="1"/>
    </row>
    <row r="19" spans="1:11" x14ac:dyDescent="0.25">
      <c r="A19" s="1"/>
      <c r="B19" s="29" t="s">
        <v>211</v>
      </c>
      <c r="C19" s="6"/>
      <c r="D19" s="7"/>
      <c r="E19" s="6"/>
      <c r="F19" s="1"/>
      <c r="G19" s="1"/>
      <c r="H19" s="1"/>
      <c r="I19" s="1"/>
      <c r="J19" s="1"/>
      <c r="K19" s="1"/>
    </row>
    <row r="20" spans="1:11" x14ac:dyDescent="0.25">
      <c r="A20" s="1"/>
      <c r="B20" s="12" t="s">
        <v>196</v>
      </c>
      <c r="C20" s="49"/>
      <c r="D20" s="13" t="s">
        <v>89</v>
      </c>
      <c r="E20" s="6"/>
      <c r="F20" s="1"/>
      <c r="G20" s="1"/>
      <c r="H20" s="1"/>
      <c r="I20" s="1"/>
      <c r="J20" s="1"/>
      <c r="K20" s="1"/>
    </row>
    <row r="21" spans="1:11" x14ac:dyDescent="0.25">
      <c r="A21" s="1"/>
      <c r="B21" s="12" t="s">
        <v>197</v>
      </c>
      <c r="C21" s="49"/>
      <c r="D21" s="13" t="s">
        <v>90</v>
      </c>
      <c r="E21" s="6"/>
      <c r="F21" s="1"/>
      <c r="G21" s="1"/>
      <c r="H21" s="1"/>
      <c r="I21" s="1"/>
      <c r="J21" s="1"/>
      <c r="K21" s="1"/>
    </row>
    <row r="22" spans="1:11" x14ac:dyDescent="0.25">
      <c r="A22" s="1"/>
      <c r="B22" s="36" t="s">
        <v>198</v>
      </c>
      <c r="C22" s="49"/>
      <c r="D22" s="37" t="s">
        <v>193</v>
      </c>
      <c r="E22" s="6"/>
      <c r="F22" s="1"/>
      <c r="G22" s="1"/>
      <c r="H22" s="1"/>
      <c r="I22" s="1"/>
      <c r="J22" s="1"/>
      <c r="K22" s="1"/>
    </row>
    <row r="23" spans="1:11" x14ac:dyDescent="0.25">
      <c r="A23" s="1"/>
      <c r="B23" s="5"/>
      <c r="C23" s="28"/>
      <c r="D23" s="7"/>
      <c r="E23" s="6"/>
      <c r="F23" s="1"/>
      <c r="G23" s="1"/>
      <c r="H23" s="1"/>
      <c r="I23" s="1"/>
      <c r="J23" s="1"/>
      <c r="K23" s="1"/>
    </row>
    <row r="24" spans="1:11" x14ac:dyDescent="0.25">
      <c r="A24" s="1"/>
      <c r="B24" s="12" t="s">
        <v>91</v>
      </c>
      <c r="C24" s="73">
        <f>C10*(IF(ISBLANK(C20),C9,C20))*IF(ISBLANK(C21),C8,C21)*IF(ISBLANK(C22),C5,C22)*C11</f>
        <v>0</v>
      </c>
      <c r="D24" s="13" t="s">
        <v>55</v>
      </c>
      <c r="E24" s="6"/>
      <c r="F24" s="1"/>
      <c r="G24" s="1"/>
      <c r="H24" s="1"/>
      <c r="I24" s="1"/>
      <c r="J24" s="1"/>
      <c r="K24" s="1"/>
    </row>
    <row r="25" spans="1:11" x14ac:dyDescent="0.25">
      <c r="A25" s="1"/>
      <c r="B25" s="12" t="s">
        <v>56</v>
      </c>
      <c r="C25" s="73">
        <f>C13-C24</f>
        <v>0</v>
      </c>
      <c r="D25" s="13" t="s">
        <v>55</v>
      </c>
      <c r="E25" s="6"/>
      <c r="F25" s="1"/>
      <c r="G25" s="1"/>
      <c r="H25" s="1"/>
      <c r="I25" s="1"/>
      <c r="J25" s="1"/>
      <c r="K25" s="1"/>
    </row>
    <row r="26" spans="1:11" x14ac:dyDescent="0.25">
      <c r="A26" s="1"/>
      <c r="B26" s="79" t="s">
        <v>92</v>
      </c>
      <c r="C26" s="80"/>
      <c r="D26" s="7"/>
      <c r="E26" s="6"/>
      <c r="F26" s="1"/>
      <c r="G26" s="1"/>
      <c r="H26" s="1"/>
      <c r="I26" s="1"/>
      <c r="J26" s="1"/>
      <c r="K26" s="1"/>
    </row>
    <row r="27" spans="1:11" ht="15.75" thickBot="1" x14ac:dyDescent="0.3">
      <c r="A27" s="1"/>
      <c r="B27" s="15" t="s">
        <v>199</v>
      </c>
      <c r="C27" s="74">
        <f>IF(ISNUMBER(SEARCH(Menus!C2,Irrigation!C26)),Irrigation!C25*Background!B2,Irrigation!C25*(Background!B2+Background!B3))</f>
        <v>0</v>
      </c>
      <c r="D27" s="17" t="s">
        <v>58</v>
      </c>
      <c r="E27" s="6"/>
      <c r="F27" s="1"/>
      <c r="G27" s="1"/>
      <c r="H27" s="1"/>
      <c r="I27" s="1"/>
      <c r="J27" s="1"/>
      <c r="K27" s="1"/>
    </row>
    <row r="28" spans="1:11" x14ac:dyDescent="0.25">
      <c r="A28" s="1"/>
      <c r="B28" s="1"/>
      <c r="C28" s="1"/>
      <c r="D28" s="1"/>
      <c r="E28" s="6"/>
      <c r="F28" s="1"/>
      <c r="G28" s="1"/>
      <c r="H28" s="1"/>
      <c r="I28" s="1"/>
      <c r="J28" s="1"/>
      <c r="K28" s="1"/>
    </row>
    <row r="29" spans="1:11" x14ac:dyDescent="0.25">
      <c r="A29" s="1"/>
      <c r="B29" s="1" t="s">
        <v>190</v>
      </c>
      <c r="C29" s="1"/>
      <c r="D29" s="1"/>
      <c r="E29" s="1"/>
      <c r="F29" s="1"/>
      <c r="G29" s="1"/>
      <c r="H29" s="1"/>
      <c r="I29" s="1"/>
      <c r="J29" s="1"/>
      <c r="K29" s="1"/>
    </row>
    <row r="30" spans="1:11" x14ac:dyDescent="0.25">
      <c r="A30" s="1"/>
      <c r="B30" s="26" t="s">
        <v>191</v>
      </c>
      <c r="C30" s="1"/>
      <c r="D30" s="1"/>
      <c r="E30" s="1"/>
      <c r="F30" s="1"/>
      <c r="G30" s="1"/>
      <c r="H30" s="1"/>
      <c r="I30" s="1"/>
      <c r="J30" s="1"/>
      <c r="K30" s="1"/>
    </row>
    <row r="31" spans="1:11" x14ac:dyDescent="0.25">
      <c r="A31" s="1"/>
      <c r="B31" s="26" t="s">
        <v>192</v>
      </c>
      <c r="C31" s="1"/>
      <c r="D31" s="1"/>
      <c r="E31" s="1"/>
      <c r="F31" s="1"/>
      <c r="G31" s="1"/>
      <c r="H31" s="1"/>
      <c r="I31" s="1"/>
      <c r="J31" s="1"/>
      <c r="K31" s="1"/>
    </row>
    <row r="32" spans="1:1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</row>
  </sheetData>
  <sheetProtection algorithmName="SHA-512" hashValue="Mv4YRI6ixadGJE6k6iqb8snyOFFRT49fD5dBvR0EQrtk95v9ku9Hkv0u9vYvQtikIQ36jFByrh86N2BKrWj5Mg==" saltValue="KedIKj42rHpNogfbP9KU/g==" spinCount="100000" sheet="1" objects="1" scenarios="1"/>
  <hyperlinks>
    <hyperlink ref="B1" location="Summary!A1" display="Return to Summary tab"/>
    <hyperlink ref="B30" r:id="rId1"/>
    <hyperlink ref="B31" r:id="rId2"/>
  </hyperlinks>
  <pageMargins left="0.7" right="0.7" top="0.75" bottom="0.75" header="0.3" footer="0.3"/>
  <pageSetup orientation="portrait" horizontalDpi="300" verticalDpi="300"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>
          <x14:formula1>
            <xm:f>Menus!$C$2:$C$3</xm:f>
          </x14:formula1>
          <xm:sqref>C26</xm:sqref>
        </x14:dataValidation>
        <x14:dataValidation type="list" allowBlank="1" showInputMessage="1" showErrorMessage="1">
          <x14:formula1>
            <xm:f>Menus!$K$2:$K$3</xm:f>
          </x14:formula1>
          <xm:sqref>D4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J61"/>
  <sheetViews>
    <sheetView workbookViewId="0">
      <selection activeCell="F58" sqref="F58"/>
    </sheetView>
  </sheetViews>
  <sheetFormatPr defaultRowHeight="15" x14ac:dyDescent="0.25"/>
  <cols>
    <col min="2" max="2" width="39.85546875" customWidth="1"/>
    <col min="3" max="3" width="21.140625" customWidth="1"/>
    <col min="4" max="4" width="15.140625" customWidth="1"/>
  </cols>
  <sheetData>
    <row r="1" spans="1:10" x14ac:dyDescent="0.25">
      <c r="A1" s="1"/>
      <c r="B1" s="26" t="s">
        <v>45</v>
      </c>
      <c r="C1" s="1"/>
      <c r="D1" s="1"/>
      <c r="E1" s="1"/>
      <c r="F1" s="1"/>
      <c r="G1" s="1"/>
      <c r="H1" s="1"/>
      <c r="I1" s="1"/>
      <c r="J1" s="1"/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1"/>
      <c r="B3" s="2" t="s">
        <v>33</v>
      </c>
      <c r="C3" s="3"/>
      <c r="D3" s="4" t="s">
        <v>184</v>
      </c>
      <c r="E3" s="1"/>
      <c r="F3" s="2" t="str">
        <f>Instructions!B22</f>
        <v>Color key</v>
      </c>
      <c r="G3" s="3"/>
      <c r="H3" s="3"/>
      <c r="I3" s="4"/>
      <c r="J3" s="1"/>
    </row>
    <row r="4" spans="1:10" x14ac:dyDescent="0.25">
      <c r="A4" s="1"/>
      <c r="B4" s="12" t="s">
        <v>46</v>
      </c>
      <c r="C4" s="49"/>
      <c r="D4" s="13" t="s">
        <v>47</v>
      </c>
      <c r="E4" s="1"/>
      <c r="F4" s="24" t="str">
        <f>Instructions!B23</f>
        <v>Blue</v>
      </c>
      <c r="G4" s="6" t="str">
        <f>Instructions!C23</f>
        <v>Enter values for your facility</v>
      </c>
      <c r="H4" s="6"/>
      <c r="I4" s="7"/>
      <c r="J4" s="1"/>
    </row>
    <row r="5" spans="1:10" x14ac:dyDescent="0.25">
      <c r="A5" s="1"/>
      <c r="B5" s="36" t="s">
        <v>219</v>
      </c>
      <c r="C5" s="54">
        <v>2.2000000000000002</v>
      </c>
      <c r="D5" s="37" t="s">
        <v>47</v>
      </c>
      <c r="E5" s="1"/>
      <c r="F5" s="5" t="str">
        <f>Instructions!B24</f>
        <v>White</v>
      </c>
      <c r="G5" s="6" t="str">
        <f>Instructions!C24</f>
        <v>Do not change these values</v>
      </c>
      <c r="H5" s="6"/>
      <c r="I5" s="7"/>
      <c r="J5" s="1"/>
    </row>
    <row r="6" spans="1:10" x14ac:dyDescent="0.25">
      <c r="A6" s="1"/>
      <c r="B6" s="12" t="s">
        <v>93</v>
      </c>
      <c r="C6" s="49"/>
      <c r="D6" s="13" t="s">
        <v>94</v>
      </c>
      <c r="E6" s="1"/>
      <c r="F6" s="34" t="str">
        <f>Instructions!B25</f>
        <v>Gray</v>
      </c>
      <c r="G6" s="6" t="str">
        <f>Instructions!C25</f>
        <v xml:space="preserve">Default value, can be changed </v>
      </c>
      <c r="H6" s="6"/>
      <c r="I6" s="7"/>
      <c r="J6" s="1"/>
    </row>
    <row r="7" spans="1:10" ht="15.75" thickBot="1" x14ac:dyDescent="0.3">
      <c r="A7" s="1"/>
      <c r="B7" s="5"/>
      <c r="C7" s="6"/>
      <c r="D7" s="7"/>
      <c r="E7" s="1"/>
      <c r="F7" s="25" t="str">
        <f>Instructions!B26</f>
        <v>Yellow</v>
      </c>
      <c r="G7" s="10" t="str">
        <f>Instructions!C26</f>
        <v>Dropdown menu - choose one</v>
      </c>
      <c r="H7" s="10"/>
      <c r="I7" s="11"/>
      <c r="J7" s="1"/>
    </row>
    <row r="8" spans="1:10" x14ac:dyDescent="0.25">
      <c r="A8" s="1"/>
      <c r="B8" s="12" t="s">
        <v>52</v>
      </c>
      <c r="C8" s="73">
        <f>C4*C6*Summary!C6</f>
        <v>0</v>
      </c>
      <c r="D8" s="13" t="s">
        <v>53</v>
      </c>
      <c r="E8" s="1"/>
      <c r="F8" s="1"/>
      <c r="G8" s="1"/>
      <c r="H8" s="1"/>
      <c r="I8" s="1"/>
      <c r="J8" s="1"/>
    </row>
    <row r="9" spans="1:10" x14ac:dyDescent="0.25">
      <c r="A9" s="1"/>
      <c r="B9" s="12" t="s">
        <v>220</v>
      </c>
      <c r="C9" s="73">
        <f>IF(ISBLANK(C4),0,C5*C6*Summary!C6)</f>
        <v>0</v>
      </c>
      <c r="D9" s="13" t="s">
        <v>55</v>
      </c>
      <c r="E9" s="1"/>
      <c r="F9" s="1"/>
      <c r="G9" s="1"/>
      <c r="H9" s="1"/>
      <c r="I9" s="1"/>
      <c r="J9" s="1"/>
    </row>
    <row r="10" spans="1:10" x14ac:dyDescent="0.25">
      <c r="A10" s="1"/>
      <c r="B10" s="12" t="s">
        <v>56</v>
      </c>
      <c r="C10" s="73">
        <f>C8-C9</f>
        <v>0</v>
      </c>
      <c r="D10" s="13" t="s">
        <v>55</v>
      </c>
      <c r="E10" s="1"/>
      <c r="F10" s="1"/>
      <c r="G10" s="1"/>
      <c r="H10" s="1"/>
      <c r="I10" s="1"/>
      <c r="J10" s="1"/>
    </row>
    <row r="11" spans="1:10" ht="15.75" thickBot="1" x14ac:dyDescent="0.3">
      <c r="A11" s="1"/>
      <c r="B11" s="15" t="s">
        <v>57</v>
      </c>
      <c r="C11" s="74">
        <f>C10*(Background!B2+Background!B3)</f>
        <v>0</v>
      </c>
      <c r="D11" s="17" t="s">
        <v>58</v>
      </c>
      <c r="E11" s="1"/>
      <c r="F11" s="1"/>
      <c r="G11" s="1"/>
      <c r="H11" s="1"/>
      <c r="I11" s="1"/>
      <c r="J11" s="1"/>
    </row>
    <row r="12" spans="1:10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x14ac:dyDescent="0.25">
      <c r="A13" s="1"/>
      <c r="B13" s="2" t="s">
        <v>38</v>
      </c>
      <c r="C13" s="3"/>
      <c r="D13" s="4" t="s">
        <v>184</v>
      </c>
      <c r="E13" s="1"/>
      <c r="F13" s="1"/>
      <c r="G13" s="1"/>
      <c r="H13" s="1"/>
      <c r="I13" s="1"/>
      <c r="J13" s="1"/>
    </row>
    <row r="14" spans="1:10" x14ac:dyDescent="0.25">
      <c r="A14" s="1"/>
      <c r="B14" s="18" t="s">
        <v>95</v>
      </c>
      <c r="C14" s="52"/>
      <c r="D14" s="32"/>
      <c r="E14" s="1"/>
      <c r="F14" s="1"/>
      <c r="G14" s="1"/>
      <c r="H14" s="1"/>
      <c r="I14" s="1"/>
      <c r="J14" s="1"/>
    </row>
    <row r="15" spans="1:10" x14ac:dyDescent="0.25">
      <c r="A15" s="1"/>
      <c r="B15" s="18" t="s">
        <v>96</v>
      </c>
      <c r="C15" s="49"/>
      <c r="D15" s="19" t="s">
        <v>97</v>
      </c>
      <c r="E15" s="1"/>
      <c r="F15" s="1"/>
      <c r="G15" s="1"/>
      <c r="H15" s="1"/>
      <c r="I15" s="1"/>
      <c r="J15" s="1"/>
    </row>
    <row r="16" spans="1:10" x14ac:dyDescent="0.25">
      <c r="A16" s="1"/>
      <c r="B16" s="18" t="s">
        <v>98</v>
      </c>
      <c r="C16" s="49"/>
      <c r="D16" s="19" t="s">
        <v>99</v>
      </c>
      <c r="E16" s="1"/>
      <c r="F16" s="1"/>
      <c r="G16" s="1"/>
      <c r="H16" s="1"/>
      <c r="I16" s="1"/>
      <c r="J16" s="1"/>
    </row>
    <row r="17" spans="1:10" x14ac:dyDescent="0.25">
      <c r="A17" s="1"/>
      <c r="B17" s="5"/>
      <c r="C17" s="55"/>
      <c r="D17" s="7"/>
      <c r="E17" s="1"/>
      <c r="F17" s="1"/>
      <c r="G17" s="1"/>
      <c r="H17" s="1"/>
      <c r="I17" s="1"/>
      <c r="J17" s="1"/>
    </row>
    <row r="18" spans="1:10" x14ac:dyDescent="0.25">
      <c r="A18" s="1"/>
      <c r="B18" s="18" t="s">
        <v>100</v>
      </c>
      <c r="C18" s="49"/>
      <c r="D18" s="19" t="s">
        <v>97</v>
      </c>
      <c r="E18" s="1"/>
      <c r="F18" s="1"/>
      <c r="G18" s="1"/>
      <c r="H18" s="1"/>
      <c r="I18" s="1"/>
      <c r="J18" s="1"/>
    </row>
    <row r="19" spans="1:10" x14ac:dyDescent="0.25">
      <c r="A19" s="1"/>
      <c r="B19" s="18" t="s">
        <v>101</v>
      </c>
      <c r="C19" s="49"/>
      <c r="D19" s="19" t="s">
        <v>99</v>
      </c>
      <c r="E19" s="1"/>
      <c r="F19" s="1"/>
      <c r="G19" s="1"/>
      <c r="H19" s="1"/>
      <c r="I19" s="1"/>
      <c r="J19" s="1"/>
    </row>
    <row r="20" spans="1:10" x14ac:dyDescent="0.25">
      <c r="A20" s="1"/>
      <c r="B20" s="5"/>
      <c r="C20" s="6"/>
      <c r="D20" s="7"/>
      <c r="E20" s="1"/>
      <c r="F20" s="1"/>
      <c r="G20" s="1"/>
      <c r="H20" s="1"/>
      <c r="I20" s="1"/>
      <c r="J20" s="1"/>
    </row>
    <row r="21" spans="1:10" x14ac:dyDescent="0.25">
      <c r="A21" s="1"/>
      <c r="B21" s="12" t="s">
        <v>102</v>
      </c>
      <c r="C21" s="73">
        <f>C15*C16*Summary!C6</f>
        <v>0</v>
      </c>
      <c r="D21" s="13" t="s">
        <v>55</v>
      </c>
      <c r="E21" s="1"/>
      <c r="F21" s="1"/>
      <c r="G21" s="1"/>
      <c r="H21" s="1"/>
      <c r="I21" s="1"/>
      <c r="J21" s="1"/>
    </row>
    <row r="22" spans="1:10" x14ac:dyDescent="0.25">
      <c r="A22" s="1"/>
      <c r="B22" s="12" t="s">
        <v>103</v>
      </c>
      <c r="C22" s="73">
        <f>C18*C19*Summary!C6</f>
        <v>0</v>
      </c>
      <c r="D22" s="13" t="s">
        <v>55</v>
      </c>
      <c r="E22" s="1"/>
      <c r="F22" s="1"/>
      <c r="G22" s="1"/>
      <c r="H22" s="1"/>
      <c r="I22" s="1"/>
      <c r="J22" s="1"/>
    </row>
    <row r="23" spans="1:10" x14ac:dyDescent="0.25">
      <c r="A23" s="1"/>
      <c r="B23" s="12" t="s">
        <v>56</v>
      </c>
      <c r="C23" s="73">
        <f>C21-C22</f>
        <v>0</v>
      </c>
      <c r="D23" s="13" t="s">
        <v>55</v>
      </c>
      <c r="E23" s="1"/>
      <c r="F23" s="1"/>
      <c r="G23" s="1"/>
      <c r="H23" s="1"/>
      <c r="I23" s="1"/>
      <c r="J23" s="1"/>
    </row>
    <row r="24" spans="1:10" ht="45.75" thickBot="1" x14ac:dyDescent="0.3">
      <c r="A24" s="1"/>
      <c r="B24" s="76" t="s">
        <v>188</v>
      </c>
      <c r="C24" s="74">
        <f>C23*Background!B2+(Kitchen!C22-12*Kitchen!C15*Summary!C6)*Background!B3</f>
        <v>0</v>
      </c>
      <c r="D24" s="47" t="s">
        <v>58</v>
      </c>
      <c r="E24" s="1"/>
      <c r="F24" s="1"/>
      <c r="G24" s="1"/>
      <c r="H24" s="1"/>
      <c r="I24" s="1"/>
      <c r="J24" s="1"/>
    </row>
    <row r="25" spans="1:10" ht="30" customHeight="1" thickBot="1" x14ac:dyDescent="0.3">
      <c r="A25" s="1"/>
      <c r="B25" s="1"/>
      <c r="C25" s="1"/>
      <c r="D25" s="1"/>
      <c r="E25" s="1"/>
      <c r="F25" s="1"/>
      <c r="G25" s="1"/>
      <c r="H25" s="1"/>
      <c r="I25" s="1"/>
      <c r="J25" s="1"/>
    </row>
    <row r="26" spans="1:10" x14ac:dyDescent="0.25">
      <c r="A26" s="1"/>
      <c r="B26" s="2" t="s">
        <v>39</v>
      </c>
      <c r="C26" s="3"/>
      <c r="D26" s="4" t="s">
        <v>184</v>
      </c>
      <c r="E26" s="1"/>
      <c r="F26" s="1"/>
      <c r="G26" s="1"/>
      <c r="H26" s="1"/>
      <c r="I26" s="1"/>
      <c r="J26" s="1"/>
    </row>
    <row r="27" spans="1:10" x14ac:dyDescent="0.25">
      <c r="A27" s="1"/>
      <c r="B27" s="18" t="s">
        <v>104</v>
      </c>
      <c r="C27" s="49"/>
      <c r="D27" s="19" t="s">
        <v>47</v>
      </c>
      <c r="E27" s="1"/>
      <c r="F27" s="1"/>
      <c r="G27" s="1"/>
      <c r="H27" s="1"/>
      <c r="I27" s="1"/>
      <c r="J27" s="1"/>
    </row>
    <row r="28" spans="1:10" x14ac:dyDescent="0.25">
      <c r="A28" s="1"/>
      <c r="B28" s="18" t="s">
        <v>105</v>
      </c>
      <c r="C28" s="54">
        <v>1.3</v>
      </c>
      <c r="D28" s="19" t="s">
        <v>47</v>
      </c>
      <c r="E28" s="1"/>
      <c r="F28" s="1"/>
      <c r="G28" s="1"/>
      <c r="H28" s="1"/>
      <c r="I28" s="1"/>
      <c r="J28" s="1"/>
    </row>
    <row r="29" spans="1:10" x14ac:dyDescent="0.25">
      <c r="A29" s="1"/>
      <c r="B29" s="36" t="s">
        <v>106</v>
      </c>
      <c r="C29" s="49"/>
      <c r="D29" s="37" t="s">
        <v>94</v>
      </c>
      <c r="E29" s="1"/>
      <c r="F29" s="1"/>
      <c r="G29" s="1"/>
      <c r="H29" s="1"/>
      <c r="I29" s="1"/>
      <c r="J29" s="1"/>
    </row>
    <row r="30" spans="1:10" x14ac:dyDescent="0.25">
      <c r="A30" s="1"/>
      <c r="B30" s="5"/>
      <c r="C30" s="6"/>
      <c r="D30" s="7"/>
      <c r="E30" s="1"/>
      <c r="F30" s="1"/>
      <c r="G30" s="1"/>
      <c r="H30" s="1"/>
      <c r="I30" s="1"/>
      <c r="J30" s="1"/>
    </row>
    <row r="31" spans="1:10" x14ac:dyDescent="0.25">
      <c r="A31" s="1"/>
      <c r="B31" s="12" t="s">
        <v>102</v>
      </c>
      <c r="C31" s="73">
        <f>C27*C29*Summary!C6</f>
        <v>0</v>
      </c>
      <c r="D31" s="13" t="s">
        <v>55</v>
      </c>
      <c r="E31" s="1"/>
      <c r="F31" s="1"/>
      <c r="G31" s="1"/>
      <c r="H31" s="1"/>
      <c r="I31" s="1"/>
      <c r="J31" s="1"/>
    </row>
    <row r="32" spans="1:10" x14ac:dyDescent="0.25">
      <c r="A32" s="1"/>
      <c r="B32" s="12" t="s">
        <v>103</v>
      </c>
      <c r="C32" s="73">
        <f>C29*C28*Summary!C6</f>
        <v>0</v>
      </c>
      <c r="D32" s="13" t="s">
        <v>55</v>
      </c>
      <c r="E32" s="1"/>
      <c r="F32" s="1"/>
      <c r="G32" s="1"/>
      <c r="H32" s="1"/>
      <c r="I32" s="1"/>
      <c r="J32" s="1"/>
    </row>
    <row r="33" spans="1:10" x14ac:dyDescent="0.25">
      <c r="A33" s="1"/>
      <c r="B33" s="12" t="s">
        <v>56</v>
      </c>
      <c r="C33" s="73">
        <f>C31-C32</f>
        <v>0</v>
      </c>
      <c r="D33" s="13" t="s">
        <v>55</v>
      </c>
      <c r="E33" s="1"/>
      <c r="F33" s="1"/>
      <c r="G33" s="1"/>
      <c r="H33" s="1"/>
      <c r="I33" s="1"/>
      <c r="J33" s="1"/>
    </row>
    <row r="34" spans="1:10" ht="15.75" thickBot="1" x14ac:dyDescent="0.3">
      <c r="A34" s="1"/>
      <c r="B34" s="75" t="s">
        <v>57</v>
      </c>
      <c r="C34" s="74">
        <f>C33*(Background!B2+Background!B3)</f>
        <v>0</v>
      </c>
      <c r="D34" s="47" t="s">
        <v>58</v>
      </c>
      <c r="E34" s="1"/>
      <c r="F34" s="1"/>
      <c r="G34" s="1"/>
      <c r="H34" s="1"/>
      <c r="I34" s="1"/>
      <c r="J34" s="1"/>
    </row>
    <row r="35" spans="1:10" ht="15.75" thickBot="1" x14ac:dyDescent="0.3">
      <c r="A35" s="1"/>
      <c r="B35" s="1"/>
      <c r="C35" s="1"/>
      <c r="D35" s="1"/>
      <c r="E35" s="1"/>
      <c r="F35" s="1"/>
      <c r="G35" s="1"/>
      <c r="H35" s="1"/>
      <c r="I35" s="1"/>
      <c r="J35" s="1"/>
    </row>
    <row r="36" spans="1:10" x14ac:dyDescent="0.25">
      <c r="A36" s="1"/>
      <c r="B36" s="2" t="s">
        <v>40</v>
      </c>
      <c r="C36" s="3"/>
      <c r="D36" s="4" t="s">
        <v>184</v>
      </c>
      <c r="E36" s="1"/>
      <c r="F36" s="1"/>
      <c r="G36" s="1"/>
      <c r="H36" s="1"/>
      <c r="I36" s="1"/>
      <c r="J36" s="1"/>
    </row>
    <row r="37" spans="1:10" x14ac:dyDescent="0.25">
      <c r="A37" s="1"/>
      <c r="B37" s="18" t="s">
        <v>46</v>
      </c>
      <c r="C37" s="49"/>
      <c r="D37" s="19" t="s">
        <v>47</v>
      </c>
      <c r="E37" s="1"/>
      <c r="F37" s="1"/>
      <c r="G37" s="1"/>
      <c r="H37" s="1"/>
      <c r="I37" s="1"/>
      <c r="J37" s="1"/>
    </row>
    <row r="38" spans="1:10" x14ac:dyDescent="0.25">
      <c r="A38" s="1"/>
      <c r="B38" s="18" t="s">
        <v>93</v>
      </c>
      <c r="C38" s="49"/>
      <c r="D38" s="19" t="s">
        <v>107</v>
      </c>
      <c r="E38" s="1"/>
      <c r="F38" s="1"/>
      <c r="G38" s="1"/>
      <c r="H38" s="1"/>
      <c r="I38" s="1"/>
      <c r="J38" s="1"/>
    </row>
    <row r="39" spans="1:10" x14ac:dyDescent="0.25">
      <c r="A39" s="1"/>
      <c r="B39" s="5"/>
      <c r="C39" s="33"/>
      <c r="D39" s="7"/>
      <c r="E39" s="1"/>
      <c r="F39" s="1"/>
      <c r="G39" s="1"/>
      <c r="H39" s="1"/>
      <c r="I39" s="1"/>
      <c r="J39" s="1"/>
    </row>
    <row r="40" spans="1:10" x14ac:dyDescent="0.25">
      <c r="A40" s="1"/>
      <c r="B40" s="38" t="s">
        <v>108</v>
      </c>
      <c r="C40" s="56"/>
      <c r="D40" s="32"/>
      <c r="E40" s="1"/>
      <c r="F40" s="1"/>
      <c r="G40" s="1"/>
      <c r="H40" s="1"/>
      <c r="I40" s="1"/>
      <c r="J40" s="1"/>
    </row>
    <row r="41" spans="1:10" x14ac:dyDescent="0.25">
      <c r="A41" s="1"/>
      <c r="B41" s="12" t="s">
        <v>109</v>
      </c>
      <c r="C41" s="54">
        <v>7</v>
      </c>
      <c r="D41" s="13" t="s">
        <v>47</v>
      </c>
      <c r="E41" s="1"/>
      <c r="F41" s="1"/>
      <c r="G41" s="1"/>
      <c r="H41" s="1"/>
      <c r="I41" s="1"/>
      <c r="J41" s="1"/>
    </row>
    <row r="42" spans="1:10" x14ac:dyDescent="0.25">
      <c r="A42" s="1"/>
      <c r="B42" s="12" t="s">
        <v>110</v>
      </c>
      <c r="C42" s="54">
        <v>2</v>
      </c>
      <c r="D42" s="13" t="s">
        <v>47</v>
      </c>
      <c r="E42" s="1"/>
      <c r="F42" s="1"/>
      <c r="G42" s="1"/>
      <c r="H42" s="1"/>
      <c r="I42" s="1"/>
      <c r="J42" s="1"/>
    </row>
    <row r="43" spans="1:10" x14ac:dyDescent="0.25">
      <c r="A43" s="1"/>
      <c r="B43" s="12" t="s">
        <v>111</v>
      </c>
      <c r="C43" s="54">
        <v>2</v>
      </c>
      <c r="D43" s="13" t="s">
        <v>47</v>
      </c>
      <c r="E43" s="1"/>
      <c r="F43" s="1"/>
      <c r="G43" s="1"/>
      <c r="H43" s="1"/>
      <c r="I43" s="1"/>
      <c r="J43" s="1"/>
    </row>
    <row r="44" spans="1:10" x14ac:dyDescent="0.25">
      <c r="A44" s="1"/>
      <c r="B44" s="5"/>
      <c r="C44" s="6"/>
      <c r="D44" s="7"/>
      <c r="E44" s="1"/>
      <c r="F44" s="1"/>
      <c r="G44" s="1"/>
      <c r="H44" s="1"/>
      <c r="I44" s="1"/>
      <c r="J44" s="1"/>
    </row>
    <row r="45" spans="1:10" x14ac:dyDescent="0.25">
      <c r="A45" s="1"/>
      <c r="B45" s="12" t="s">
        <v>102</v>
      </c>
      <c r="C45" s="73">
        <f>C37*C38*Summary!C6</f>
        <v>0</v>
      </c>
      <c r="D45" s="13" t="s">
        <v>55</v>
      </c>
      <c r="E45" s="1"/>
      <c r="F45" s="1"/>
      <c r="G45" s="1"/>
      <c r="H45" s="1"/>
      <c r="I45" s="1"/>
      <c r="J45" s="1"/>
    </row>
    <row r="46" spans="1:10" x14ac:dyDescent="0.25">
      <c r="A46" s="1"/>
      <c r="B46" s="12" t="s">
        <v>103</v>
      </c>
      <c r="C46" s="73">
        <f>IF(ISNUMBER(SEARCH(Menus!F2,Kitchen!C40)),Kitchen!C41*Kitchen!C38*Summary!C6,IF(ISNUMBER(SEARCH(Menus!F3,Kitchen!C40)),Kitchen!C42*Kitchen!C38*Summary!C6,Kitchen!C43*Kitchen!C38*Summary!C6))</f>
        <v>0</v>
      </c>
      <c r="D46" s="13" t="s">
        <v>55</v>
      </c>
      <c r="E46" s="1"/>
      <c r="F46" s="1"/>
      <c r="G46" s="1"/>
      <c r="H46" s="1"/>
      <c r="I46" s="1"/>
      <c r="J46" s="1"/>
    </row>
    <row r="47" spans="1:10" x14ac:dyDescent="0.25">
      <c r="A47" s="1"/>
      <c r="B47" s="12" t="s">
        <v>56</v>
      </c>
      <c r="C47" s="73">
        <f>C45-C46</f>
        <v>0</v>
      </c>
      <c r="D47" s="13" t="s">
        <v>55</v>
      </c>
      <c r="E47" s="1"/>
      <c r="F47" s="1"/>
      <c r="G47" s="1"/>
      <c r="H47" s="1"/>
      <c r="I47" s="1"/>
      <c r="J47" s="1"/>
    </row>
    <row r="48" spans="1:10" ht="15.75" thickBot="1" x14ac:dyDescent="0.3">
      <c r="A48" s="1"/>
      <c r="B48" s="75" t="s">
        <v>57</v>
      </c>
      <c r="C48" s="74">
        <f>C47*(Background!B2+Background!B3)</f>
        <v>0</v>
      </c>
      <c r="D48" s="47" t="s">
        <v>58</v>
      </c>
      <c r="E48" s="1"/>
      <c r="F48" s="1"/>
      <c r="G48" s="1"/>
      <c r="H48" s="1"/>
      <c r="I48" s="1"/>
      <c r="J48" s="1"/>
    </row>
    <row r="49" spans="1:10" ht="15.75" thickBot="1" x14ac:dyDescent="0.3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 x14ac:dyDescent="0.25">
      <c r="A50" s="1"/>
      <c r="B50" s="2" t="s">
        <v>41</v>
      </c>
      <c r="C50" s="3"/>
      <c r="D50" s="4" t="s">
        <v>184</v>
      </c>
      <c r="E50" s="1"/>
      <c r="F50" s="1"/>
      <c r="G50" s="1"/>
      <c r="H50" s="1"/>
      <c r="I50" s="1"/>
      <c r="J50" s="1"/>
    </row>
    <row r="51" spans="1:10" x14ac:dyDescent="0.25">
      <c r="A51" s="1"/>
      <c r="B51" s="12" t="s">
        <v>112</v>
      </c>
      <c r="C51" s="49"/>
      <c r="D51" s="13" t="s">
        <v>113</v>
      </c>
      <c r="E51" s="1"/>
      <c r="F51" s="1"/>
      <c r="G51" s="1"/>
      <c r="H51" s="1"/>
      <c r="I51" s="1"/>
      <c r="J51" s="1"/>
    </row>
    <row r="52" spans="1:10" x14ac:dyDescent="0.25">
      <c r="A52" s="1"/>
      <c r="B52" s="12" t="s">
        <v>114</v>
      </c>
      <c r="C52" s="49"/>
      <c r="D52" s="13" t="s">
        <v>115</v>
      </c>
      <c r="E52" s="1"/>
      <c r="F52" s="1"/>
      <c r="G52" s="1"/>
      <c r="H52" s="1"/>
      <c r="I52" s="1"/>
      <c r="J52" s="1"/>
    </row>
    <row r="53" spans="1:10" x14ac:dyDescent="0.25">
      <c r="A53" s="1"/>
      <c r="B53" s="5"/>
      <c r="C53" s="6"/>
      <c r="D53" s="7"/>
      <c r="E53" s="1"/>
      <c r="F53" s="1"/>
      <c r="G53" s="1"/>
      <c r="H53" s="1"/>
      <c r="I53" s="1"/>
      <c r="J53" s="1"/>
    </row>
    <row r="54" spans="1:10" x14ac:dyDescent="0.25">
      <c r="A54" s="1"/>
      <c r="B54" s="12" t="s">
        <v>116</v>
      </c>
      <c r="C54" s="49"/>
      <c r="D54" s="13" t="s">
        <v>113</v>
      </c>
      <c r="E54" s="1"/>
      <c r="F54" s="1"/>
      <c r="G54" s="1"/>
      <c r="H54" s="1"/>
      <c r="I54" s="1"/>
      <c r="J54" s="1"/>
    </row>
    <row r="55" spans="1:10" x14ac:dyDescent="0.25">
      <c r="A55" s="1"/>
      <c r="B55" s="5"/>
      <c r="C55" s="6"/>
      <c r="D55" s="7"/>
      <c r="E55" s="1"/>
      <c r="F55" s="1"/>
      <c r="G55" s="1"/>
      <c r="H55" s="1"/>
      <c r="I55" s="1"/>
      <c r="J55" s="1"/>
    </row>
    <row r="56" spans="1:10" x14ac:dyDescent="0.25">
      <c r="A56" s="1"/>
      <c r="B56" s="12" t="s">
        <v>102</v>
      </c>
      <c r="C56" s="73">
        <f>C51*C52*Summary!C6</f>
        <v>0</v>
      </c>
      <c r="D56" s="13" t="s">
        <v>55</v>
      </c>
      <c r="E56" s="1"/>
      <c r="F56" s="1"/>
      <c r="G56" s="1"/>
      <c r="H56" s="1"/>
      <c r="I56" s="1"/>
      <c r="J56" s="1"/>
    </row>
    <row r="57" spans="1:10" x14ac:dyDescent="0.25">
      <c r="A57" s="1"/>
      <c r="B57" s="12" t="s">
        <v>103</v>
      </c>
      <c r="C57" s="73">
        <f>C54*C52*Summary!C6</f>
        <v>0</v>
      </c>
      <c r="D57" s="13" t="s">
        <v>55</v>
      </c>
      <c r="E57" s="1"/>
      <c r="F57" s="1"/>
      <c r="G57" s="1"/>
      <c r="H57" s="1"/>
      <c r="I57" s="1"/>
      <c r="J57" s="1"/>
    </row>
    <row r="58" spans="1:10" x14ac:dyDescent="0.25">
      <c r="A58" s="1"/>
      <c r="B58" s="12" t="s">
        <v>56</v>
      </c>
      <c r="C58" s="73">
        <f>C56-C57</f>
        <v>0</v>
      </c>
      <c r="D58" s="13" t="s">
        <v>55</v>
      </c>
      <c r="E58" s="1"/>
      <c r="F58" s="1"/>
      <c r="G58" s="1"/>
      <c r="H58" s="1"/>
      <c r="I58" s="1"/>
      <c r="J58" s="1"/>
    </row>
    <row r="59" spans="1:10" ht="15.75" thickBot="1" x14ac:dyDescent="0.3">
      <c r="A59" s="1"/>
      <c r="B59" s="75" t="s">
        <v>57</v>
      </c>
      <c r="C59" s="74">
        <f>C58*(Background!B2+Background!B3)</f>
        <v>0</v>
      </c>
      <c r="D59" s="47" t="s">
        <v>58</v>
      </c>
      <c r="E59" s="1"/>
      <c r="F59" s="1"/>
      <c r="G59" s="1"/>
      <c r="H59" s="1"/>
      <c r="I59" s="1"/>
      <c r="J59" s="1"/>
    </row>
    <row r="60" spans="1:10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0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</row>
  </sheetData>
  <sheetProtection algorithmName="SHA-512" hashValue="NGlaO2JCHFloPLdlQcnoyctn6EtPl1nxsD3SHI8Ya8WEyIN8CrlJwWXf4X/4GA1UghcYikSYNIU7NfYNy4djnw==" saltValue="YJEQGu2ToM/L1mBwEMfRnw==" spinCount="100000" sheet="1" objects="1" scenarios="1"/>
  <hyperlinks>
    <hyperlink ref="B1" location="Summary!A1" display="Return to Summary tab"/>
  </hyperlinks>
  <pageMargins left="0.7" right="0.7" top="0.75" bottom="0.75" header="0.3" footer="0.3"/>
  <pageSetup orientation="portrait" horizontalDpi="300" verticalDpi="30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>
          <x14:formula1>
            <xm:f>Menus!$D$2:$D$3</xm:f>
          </x14:formula1>
          <xm:sqref>C14</xm:sqref>
        </x14:dataValidation>
        <x14:dataValidation type="list" showInputMessage="1" showErrorMessage="1">
          <x14:formula1>
            <xm:f>Menus!$F$2:$F$4</xm:f>
          </x14:formula1>
          <xm:sqref>C40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K16"/>
  <sheetViews>
    <sheetView workbookViewId="0">
      <selection activeCell="B17" sqref="B17"/>
    </sheetView>
  </sheetViews>
  <sheetFormatPr defaultRowHeight="15" x14ac:dyDescent="0.25"/>
  <cols>
    <col min="2" max="2" width="47.5703125" customWidth="1"/>
    <col min="3" max="3" width="12.28515625" customWidth="1"/>
  </cols>
  <sheetData>
    <row r="1" spans="1:11" x14ac:dyDescent="0.25">
      <c r="A1" s="1"/>
      <c r="B1" s="26" t="s">
        <v>45</v>
      </c>
      <c r="C1" s="1"/>
      <c r="D1" s="1"/>
      <c r="E1" s="1"/>
      <c r="F1" s="1"/>
      <c r="G1" s="1"/>
      <c r="H1" s="1"/>
      <c r="I1" s="1"/>
      <c r="J1" s="1"/>
      <c r="K1" s="1"/>
    </row>
    <row r="2" spans="1:1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5.75" thickBot="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46.5" customHeight="1" x14ac:dyDescent="0.25">
      <c r="A4" s="1"/>
      <c r="B4" s="35" t="s">
        <v>118</v>
      </c>
      <c r="C4" s="3"/>
      <c r="D4" s="4"/>
      <c r="E4" s="1"/>
      <c r="F4" s="1"/>
      <c r="G4" s="1"/>
      <c r="H4" s="1"/>
      <c r="I4" s="1"/>
      <c r="J4" s="1"/>
      <c r="K4" s="1"/>
    </row>
    <row r="5" spans="1:11" ht="15.75" thickBot="1" x14ac:dyDescent="0.3">
      <c r="A5" s="1"/>
      <c r="B5" s="31" t="s">
        <v>119</v>
      </c>
      <c r="C5" s="6"/>
      <c r="D5" s="7" t="s">
        <v>184</v>
      </c>
      <c r="E5" s="1"/>
      <c r="F5" s="1"/>
      <c r="G5" s="1"/>
      <c r="H5" s="1"/>
      <c r="I5" s="1"/>
      <c r="J5" s="1"/>
      <c r="K5" s="1"/>
    </row>
    <row r="6" spans="1:11" x14ac:dyDescent="0.25">
      <c r="A6" s="1"/>
      <c r="B6" s="12" t="s">
        <v>120</v>
      </c>
      <c r="C6" s="54">
        <v>28</v>
      </c>
      <c r="D6" s="13" t="s">
        <v>121</v>
      </c>
      <c r="E6" s="1"/>
      <c r="F6" s="2" t="str">
        <f>Instructions!B22</f>
        <v>Color key</v>
      </c>
      <c r="G6" s="3"/>
      <c r="H6" s="3"/>
      <c r="I6" s="4"/>
      <c r="J6" s="1"/>
      <c r="K6" s="1"/>
    </row>
    <row r="7" spans="1:11" x14ac:dyDescent="0.25">
      <c r="A7" s="1"/>
      <c r="B7" s="12" t="s">
        <v>122</v>
      </c>
      <c r="C7" s="49"/>
      <c r="D7" s="13" t="s">
        <v>123</v>
      </c>
      <c r="E7" s="1"/>
      <c r="F7" s="61" t="str">
        <f>Instructions!B23</f>
        <v>Blue</v>
      </c>
      <c r="G7" s="59" t="str">
        <f>Instructions!C23</f>
        <v>Enter values for your facility</v>
      </c>
      <c r="H7" s="6"/>
      <c r="I7" s="7"/>
      <c r="J7" s="1"/>
      <c r="K7" s="1"/>
    </row>
    <row r="8" spans="1:11" x14ac:dyDescent="0.25">
      <c r="A8" s="1"/>
      <c r="B8" s="12" t="s">
        <v>124</v>
      </c>
      <c r="C8" s="54">
        <v>0.62</v>
      </c>
      <c r="D8" s="13" t="s">
        <v>125</v>
      </c>
      <c r="E8" s="1"/>
      <c r="F8" s="30" t="str">
        <f>Instructions!B24</f>
        <v>White</v>
      </c>
      <c r="G8" s="59" t="str">
        <f>Instructions!C24</f>
        <v>Do not change these values</v>
      </c>
      <c r="H8" s="6"/>
      <c r="I8" s="7"/>
      <c r="J8" s="1"/>
      <c r="K8" s="1"/>
    </row>
    <row r="9" spans="1:11" x14ac:dyDescent="0.25">
      <c r="A9" s="1"/>
      <c r="B9" s="12" t="s">
        <v>126</v>
      </c>
      <c r="C9" s="54">
        <v>0.2</v>
      </c>
      <c r="D9" s="13"/>
      <c r="E9" s="1"/>
      <c r="F9" s="62" t="str">
        <f>Instructions!B25</f>
        <v>Gray</v>
      </c>
      <c r="G9" s="59" t="str">
        <f>Instructions!C25</f>
        <v xml:space="preserve">Default value, can be changed </v>
      </c>
      <c r="H9" s="6"/>
      <c r="I9" s="7"/>
      <c r="J9" s="1"/>
      <c r="K9" s="1"/>
    </row>
    <row r="10" spans="1:11" ht="15.75" thickBot="1" x14ac:dyDescent="0.3">
      <c r="A10" s="1"/>
      <c r="B10" s="5"/>
      <c r="C10" s="6"/>
      <c r="D10" s="7"/>
      <c r="E10" s="1"/>
      <c r="F10" s="63" t="str">
        <f>Instructions!B26</f>
        <v>Yellow</v>
      </c>
      <c r="G10" s="60" t="str">
        <f>Instructions!C26</f>
        <v>Dropdown menu - choose one</v>
      </c>
      <c r="H10" s="10"/>
      <c r="I10" s="11"/>
      <c r="J10" s="1"/>
      <c r="K10" s="1"/>
    </row>
    <row r="11" spans="1:11" x14ac:dyDescent="0.25">
      <c r="A11" s="1"/>
      <c r="B11" s="12" t="s">
        <v>127</v>
      </c>
      <c r="C11" s="73">
        <f>(C7*(C6/12)*C8*(1-C9))*7.48</f>
        <v>0</v>
      </c>
      <c r="D11" s="13" t="s">
        <v>53</v>
      </c>
      <c r="E11" s="1"/>
      <c r="F11" s="1"/>
      <c r="G11" s="1"/>
      <c r="H11" s="1"/>
      <c r="I11" s="1"/>
      <c r="J11" s="1"/>
      <c r="K11" s="1"/>
    </row>
    <row r="12" spans="1:11" ht="15.75" thickBot="1" x14ac:dyDescent="0.3">
      <c r="A12" s="1"/>
      <c r="B12" s="15" t="s">
        <v>128</v>
      </c>
      <c r="C12" s="74">
        <f>C11*Background!B2</f>
        <v>0</v>
      </c>
      <c r="D12" s="17" t="s">
        <v>58</v>
      </c>
      <c r="E12" s="1"/>
      <c r="F12" s="1"/>
      <c r="G12" s="1"/>
      <c r="H12" s="1"/>
      <c r="I12" s="1"/>
      <c r="J12" s="1"/>
      <c r="K12" s="1"/>
    </row>
    <row r="13" spans="1:11" x14ac:dyDescent="0.25">
      <c r="A13" s="1"/>
      <c r="B13" s="1"/>
      <c r="C13" s="1"/>
      <c r="D13" s="1"/>
      <c r="E13" s="99"/>
      <c r="F13" s="1"/>
      <c r="G13" s="1"/>
      <c r="H13" s="1"/>
      <c r="I13" s="1"/>
      <c r="J13" s="1"/>
      <c r="K13" s="1"/>
    </row>
    <row r="14" spans="1:11" x14ac:dyDescent="0.25">
      <c r="A14" s="1"/>
      <c r="B14" s="26" t="s">
        <v>224</v>
      </c>
      <c r="C14" s="1"/>
      <c r="D14" s="1"/>
      <c r="E14" s="1"/>
      <c r="F14" s="1"/>
      <c r="G14" s="1"/>
      <c r="H14" s="1"/>
      <c r="I14" s="1"/>
      <c r="J14" s="1"/>
      <c r="K14" s="1"/>
    </row>
    <row r="15" spans="1:11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</row>
    <row r="16" spans="1:1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</row>
  </sheetData>
  <hyperlinks>
    <hyperlink ref="B1" location="Summary!A1" display="Return to Summary tab"/>
    <hyperlink ref="B5" r:id="rId1"/>
    <hyperlink ref="B14" r:id="rId2"/>
  </hyperlinks>
  <pageMargins left="0.7" right="0.7" top="0.75" bottom="0.75" header="0.3" footer="0.3"/>
  <pageSetup orientation="portrait" horizontalDpi="300" verticalDpi="300"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J27"/>
  <sheetViews>
    <sheetView workbookViewId="0">
      <selection activeCell="F16" sqref="F16"/>
    </sheetView>
  </sheetViews>
  <sheetFormatPr defaultRowHeight="15" x14ac:dyDescent="0.25"/>
  <cols>
    <col min="2" max="2" width="49.5703125" customWidth="1"/>
  </cols>
  <sheetData>
    <row r="1" spans="1:10" x14ac:dyDescent="0.25">
      <c r="A1" s="1"/>
      <c r="B1" s="26" t="s">
        <v>45</v>
      </c>
      <c r="C1" s="1"/>
      <c r="D1" s="1"/>
      <c r="E1" s="1"/>
      <c r="F1" s="1"/>
      <c r="G1" s="1"/>
      <c r="H1" s="1"/>
      <c r="I1" s="1"/>
      <c r="J1" s="1"/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4.1" customHeight="1" x14ac:dyDescent="0.25">
      <c r="A3" s="1"/>
      <c r="B3" s="35" t="s">
        <v>129</v>
      </c>
      <c r="C3" s="3"/>
      <c r="D3" s="4"/>
      <c r="E3" s="1"/>
      <c r="F3" s="2" t="str">
        <f>Instructions!B22</f>
        <v>Color key</v>
      </c>
      <c r="G3" s="3"/>
      <c r="H3" s="3"/>
      <c r="I3" s="4"/>
      <c r="J3" s="1"/>
    </row>
    <row r="4" spans="1:10" ht="14.1" customHeight="1" x14ac:dyDescent="0.25">
      <c r="A4" s="1"/>
      <c r="B4" s="20" t="s">
        <v>130</v>
      </c>
      <c r="C4" s="6"/>
      <c r="D4" s="7"/>
      <c r="E4" s="1"/>
      <c r="F4" s="24" t="str">
        <f>Instructions!B23</f>
        <v>Blue</v>
      </c>
      <c r="G4" s="6" t="str">
        <f>Instructions!C23</f>
        <v>Enter values for your facility</v>
      </c>
      <c r="H4" s="6"/>
      <c r="I4" s="7"/>
      <c r="J4" s="1"/>
    </row>
    <row r="5" spans="1:10" ht="14.1" customHeight="1" x14ac:dyDescent="0.25">
      <c r="A5" s="1"/>
      <c r="B5" s="20" t="s">
        <v>131</v>
      </c>
      <c r="C5" s="6"/>
      <c r="D5" s="7"/>
      <c r="E5" s="1"/>
      <c r="F5" s="5" t="str">
        <f>Instructions!B24</f>
        <v>White</v>
      </c>
      <c r="G5" s="6" t="str">
        <f>Instructions!C24</f>
        <v>Do not change these values</v>
      </c>
      <c r="H5" s="6"/>
      <c r="I5" s="7"/>
      <c r="J5" s="1"/>
    </row>
    <row r="6" spans="1:10" ht="14.1" customHeight="1" x14ac:dyDescent="0.25">
      <c r="A6" s="1"/>
      <c r="B6" s="20" t="s">
        <v>132</v>
      </c>
      <c r="C6" s="6"/>
      <c r="D6" s="7"/>
      <c r="E6" s="1"/>
      <c r="F6" s="34" t="str">
        <f>Instructions!B25</f>
        <v>Gray</v>
      </c>
      <c r="G6" s="6" t="str">
        <f>Instructions!C25</f>
        <v xml:space="preserve">Default value, can be changed </v>
      </c>
      <c r="H6" s="6"/>
      <c r="I6" s="7"/>
      <c r="J6" s="1"/>
    </row>
    <row r="7" spans="1:10" ht="14.1" customHeight="1" thickBot="1" x14ac:dyDescent="0.3">
      <c r="A7" s="1"/>
      <c r="B7" s="20" t="s">
        <v>133</v>
      </c>
      <c r="C7" s="6"/>
      <c r="D7" s="7"/>
      <c r="E7" s="1"/>
      <c r="F7" s="25" t="str">
        <f>Instructions!B26</f>
        <v>Yellow</v>
      </c>
      <c r="G7" s="10" t="str">
        <f>Instructions!C26</f>
        <v>Dropdown menu - choose one</v>
      </c>
      <c r="H7" s="10"/>
      <c r="I7" s="11"/>
      <c r="J7" s="1"/>
    </row>
    <row r="8" spans="1:10" ht="14.1" customHeight="1" x14ac:dyDescent="0.25">
      <c r="A8" s="1"/>
      <c r="B8" s="20" t="s">
        <v>134</v>
      </c>
      <c r="C8" s="6"/>
      <c r="D8" s="7"/>
      <c r="E8" s="1"/>
      <c r="F8" s="1"/>
      <c r="G8" s="1"/>
      <c r="H8" s="1"/>
      <c r="I8" s="1"/>
      <c r="J8" s="1"/>
    </row>
    <row r="9" spans="1:10" ht="14.1" customHeight="1" x14ac:dyDescent="0.25">
      <c r="A9" s="1"/>
      <c r="B9" s="20" t="s">
        <v>135</v>
      </c>
      <c r="C9" s="6"/>
      <c r="D9" s="7"/>
      <c r="E9" s="1"/>
      <c r="F9" s="1"/>
      <c r="G9" s="1"/>
      <c r="H9" s="1"/>
      <c r="I9" s="1"/>
      <c r="J9" s="1"/>
    </row>
    <row r="10" spans="1:10" ht="14.1" customHeight="1" x14ac:dyDescent="0.25">
      <c r="A10" s="1"/>
      <c r="B10" s="20" t="s">
        <v>136</v>
      </c>
      <c r="C10" s="6"/>
      <c r="D10" s="7"/>
      <c r="E10" s="1"/>
      <c r="F10" s="1"/>
      <c r="G10" s="1"/>
      <c r="H10" s="1"/>
      <c r="I10" s="1"/>
      <c r="J10" s="1"/>
    </row>
    <row r="11" spans="1:10" ht="14.1" customHeight="1" x14ac:dyDescent="0.25">
      <c r="A11" s="1"/>
      <c r="B11" s="20" t="s">
        <v>137</v>
      </c>
      <c r="C11" s="6"/>
      <c r="D11" s="7"/>
      <c r="E11" s="1"/>
      <c r="F11" s="1"/>
      <c r="G11" s="1"/>
      <c r="H11" s="1"/>
      <c r="I11" s="1"/>
      <c r="J11" s="1"/>
    </row>
    <row r="12" spans="1:10" ht="14.1" customHeight="1" x14ac:dyDescent="0.25">
      <c r="A12" s="1"/>
      <c r="B12" s="20" t="s">
        <v>138</v>
      </c>
      <c r="C12" s="6"/>
      <c r="D12" s="7"/>
      <c r="E12" s="1"/>
      <c r="F12" s="1"/>
      <c r="G12" s="1"/>
      <c r="H12" s="1"/>
      <c r="I12" s="1"/>
      <c r="J12" s="1"/>
    </row>
    <row r="13" spans="1:10" ht="14.1" customHeight="1" x14ac:dyDescent="0.25">
      <c r="A13" s="1"/>
      <c r="B13" s="20" t="s">
        <v>139</v>
      </c>
      <c r="C13" s="6"/>
      <c r="D13" s="7"/>
      <c r="E13" s="1"/>
      <c r="F13" s="1"/>
      <c r="G13" s="1"/>
      <c r="H13" s="1"/>
      <c r="I13" s="1"/>
      <c r="J13" s="1"/>
    </row>
    <row r="14" spans="1:10" ht="14.1" customHeight="1" x14ac:dyDescent="0.25">
      <c r="A14" s="1"/>
      <c r="B14" s="20" t="s">
        <v>140</v>
      </c>
      <c r="C14" s="6"/>
      <c r="D14" s="7"/>
      <c r="E14" s="1"/>
      <c r="F14" s="1"/>
      <c r="G14" s="1"/>
      <c r="H14" s="1"/>
      <c r="I14" s="1"/>
      <c r="J14" s="1"/>
    </row>
    <row r="15" spans="1:10" ht="14.1" customHeight="1" thickBot="1" x14ac:dyDescent="0.3">
      <c r="A15" s="1"/>
      <c r="B15" s="20" t="s">
        <v>117</v>
      </c>
      <c r="C15" s="6"/>
      <c r="D15" s="7" t="s">
        <v>184</v>
      </c>
      <c r="E15" s="1"/>
      <c r="F15" s="1"/>
      <c r="G15" s="1"/>
      <c r="H15" s="1"/>
      <c r="I15" s="1"/>
      <c r="J15" s="1"/>
    </row>
    <row r="16" spans="1:10" x14ac:dyDescent="0.25">
      <c r="A16" s="1"/>
      <c r="B16" s="14" t="s">
        <v>104</v>
      </c>
      <c r="C16" s="48"/>
      <c r="D16" s="16" t="s">
        <v>47</v>
      </c>
      <c r="E16" s="1"/>
      <c r="F16" s="1"/>
      <c r="G16" s="1"/>
      <c r="H16" s="1"/>
      <c r="I16" s="1"/>
      <c r="J16" s="1"/>
    </row>
    <row r="17" spans="1:10" x14ac:dyDescent="0.25">
      <c r="A17" s="1"/>
      <c r="B17" s="12" t="s">
        <v>141</v>
      </c>
      <c r="C17" s="49"/>
      <c r="D17" s="13" t="s">
        <v>142</v>
      </c>
      <c r="E17" s="1"/>
      <c r="F17" s="1"/>
      <c r="G17" s="1"/>
      <c r="H17" s="1"/>
      <c r="I17" s="1"/>
      <c r="J17" s="1"/>
    </row>
    <row r="18" spans="1:10" x14ac:dyDescent="0.25">
      <c r="A18" s="1"/>
      <c r="B18" s="5"/>
      <c r="C18" s="6"/>
      <c r="D18" s="7"/>
      <c r="E18" s="1"/>
      <c r="F18" s="1"/>
      <c r="G18" s="1"/>
      <c r="H18" s="1"/>
      <c r="I18" s="1"/>
      <c r="J18" s="1"/>
    </row>
    <row r="19" spans="1:10" x14ac:dyDescent="0.25">
      <c r="A19" s="1"/>
      <c r="B19" s="12" t="s">
        <v>102</v>
      </c>
      <c r="C19" s="72">
        <f>C16*C17*Summary!C6</f>
        <v>0</v>
      </c>
      <c r="D19" s="13" t="s">
        <v>53</v>
      </c>
      <c r="E19" s="1"/>
      <c r="F19" s="1"/>
      <c r="G19" s="1"/>
      <c r="H19" s="1"/>
      <c r="I19" s="1"/>
      <c r="J19" s="1"/>
    </row>
    <row r="20" spans="1:10" x14ac:dyDescent="0.25">
      <c r="A20" s="1"/>
      <c r="B20" s="12" t="s">
        <v>143</v>
      </c>
      <c r="C20" s="72">
        <f>C19*(Background!B2+Background!B3)</f>
        <v>0</v>
      </c>
      <c r="D20" s="13" t="s">
        <v>58</v>
      </c>
      <c r="E20" s="1"/>
      <c r="F20" s="1"/>
      <c r="G20" s="1"/>
      <c r="H20" s="1"/>
      <c r="I20" s="1"/>
      <c r="J20" s="1"/>
    </row>
    <row r="21" spans="1:10" x14ac:dyDescent="0.25">
      <c r="A21" s="1"/>
      <c r="B21" s="5"/>
      <c r="C21" s="6"/>
      <c r="D21" s="7"/>
      <c r="E21" s="1"/>
      <c r="F21" s="1"/>
      <c r="G21" s="1"/>
      <c r="H21" s="1"/>
      <c r="I21" s="1"/>
      <c r="J21" s="1"/>
    </row>
    <row r="22" spans="1:10" x14ac:dyDescent="0.25">
      <c r="A22" s="1"/>
      <c r="B22" s="12" t="s">
        <v>144</v>
      </c>
      <c r="C22" s="49"/>
      <c r="D22" s="13" t="s">
        <v>55</v>
      </c>
      <c r="E22" s="1"/>
      <c r="F22" s="1"/>
      <c r="G22" s="1"/>
      <c r="H22" s="1"/>
      <c r="I22" s="1"/>
      <c r="J22" s="1"/>
    </row>
    <row r="23" spans="1:10" x14ac:dyDescent="0.25">
      <c r="A23" s="1"/>
      <c r="B23" s="5"/>
      <c r="C23" s="6"/>
      <c r="D23" s="7"/>
      <c r="E23" s="1"/>
      <c r="F23" s="1"/>
      <c r="G23" s="1"/>
      <c r="H23" s="1"/>
      <c r="I23" s="1"/>
      <c r="J23" s="1"/>
    </row>
    <row r="24" spans="1:10" x14ac:dyDescent="0.25">
      <c r="A24" s="1"/>
      <c r="B24" s="12" t="s">
        <v>56</v>
      </c>
      <c r="C24" s="72">
        <f>C19-C22</f>
        <v>0</v>
      </c>
      <c r="D24" s="13" t="s">
        <v>55</v>
      </c>
      <c r="E24" s="1"/>
      <c r="F24" s="1"/>
      <c r="G24" s="1"/>
      <c r="H24" s="1"/>
      <c r="I24" s="1"/>
      <c r="J24" s="1"/>
    </row>
    <row r="25" spans="1:10" ht="32.450000000000003" customHeight="1" thickBot="1" x14ac:dyDescent="0.3">
      <c r="A25" s="1"/>
      <c r="B25" s="77" t="s">
        <v>189</v>
      </c>
      <c r="C25" s="64">
        <f>C24*(Background!B2+Background!B3)</f>
        <v>0</v>
      </c>
      <c r="D25" s="17" t="s">
        <v>58</v>
      </c>
      <c r="E25" s="1"/>
      <c r="F25" s="1"/>
      <c r="G25" s="1"/>
      <c r="H25" s="1"/>
      <c r="I25" s="1"/>
      <c r="J25" s="1"/>
    </row>
    <row r="26" spans="1:10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</row>
    <row r="27" spans="1:10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</row>
  </sheetData>
  <sheetProtection algorithmName="SHA-512" hashValue="UJVhH1ajMrQWWrCFvWJfMOmLYuqYS5iueJzWcCfZiU9eOKqnTqp0AY98WDgHeEN9kL7UktlTtZhZtjB1bc+FrQ==" saltValue="wFC5pT2lVs4SM4NdqSZRrQ==" spinCount="100000" sheet="1" objects="1" scenarios="1"/>
  <hyperlinks>
    <hyperlink ref="B1" location="Summary!A1" display="Return to Summary tab"/>
  </hyperlinks>
  <pageMargins left="0.7" right="0.7" top="0.75" bottom="0.75" header="0.3" footer="0.3"/>
  <pageSetup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249977111117893"/>
  </sheetPr>
  <dimension ref="A1:M26"/>
  <sheetViews>
    <sheetView workbookViewId="0">
      <selection activeCell="B12" sqref="B12"/>
    </sheetView>
  </sheetViews>
  <sheetFormatPr defaultRowHeight="15" x14ac:dyDescent="0.25"/>
  <cols>
    <col min="1" max="1" width="22.140625" customWidth="1"/>
    <col min="2" max="2" width="10.5703125" customWidth="1"/>
  </cols>
  <sheetData>
    <row r="1" spans="1:5" x14ac:dyDescent="0.25">
      <c r="A1" s="41" t="s">
        <v>145</v>
      </c>
    </row>
    <row r="2" spans="1:5" x14ac:dyDescent="0.25">
      <c r="A2" t="s">
        <v>21</v>
      </c>
      <c r="B2">
        <f>IF(ISNUMBER(SEARCH(Summary!D3,Menus!G2)),Summary!C3/1000,Summary!C3/748)</f>
        <v>0</v>
      </c>
      <c r="C2" t="s">
        <v>146</v>
      </c>
    </row>
    <row r="3" spans="1:5" x14ac:dyDescent="0.25">
      <c r="A3" t="s">
        <v>22</v>
      </c>
      <c r="B3">
        <f>IF(ISNUMBER(SEARCH(Summary!D4,Menus!G2)),Summary!C4/1000,Summary!C4/748)</f>
        <v>0</v>
      </c>
      <c r="C3" t="s">
        <v>146</v>
      </c>
    </row>
    <row r="5" spans="1:5" x14ac:dyDescent="0.25">
      <c r="A5" s="41" t="s">
        <v>213</v>
      </c>
    </row>
    <row r="6" spans="1:5" x14ac:dyDescent="0.25">
      <c r="A6" t="s">
        <v>148</v>
      </c>
      <c r="B6" s="40">
        <f>2/8</f>
        <v>0.25</v>
      </c>
    </row>
    <row r="7" spans="1:5" x14ac:dyDescent="0.25">
      <c r="A7" t="s">
        <v>149</v>
      </c>
      <c r="B7" s="40">
        <v>0.375</v>
      </c>
    </row>
    <row r="8" spans="1:5" x14ac:dyDescent="0.25">
      <c r="A8" t="s">
        <v>150</v>
      </c>
      <c r="B8" s="40">
        <v>0.125</v>
      </c>
    </row>
    <row r="9" spans="1:5" x14ac:dyDescent="0.25">
      <c r="B9" s="40"/>
    </row>
    <row r="10" spans="1:5" x14ac:dyDescent="0.25">
      <c r="A10" s="41" t="s">
        <v>151</v>
      </c>
    </row>
    <row r="11" spans="1:5" x14ac:dyDescent="0.25">
      <c r="A11" t="s">
        <v>152</v>
      </c>
      <c r="B11">
        <f>SUM('Cooling Towers'!C7,'Cooling Towers'!C14:C16)</f>
        <v>0</v>
      </c>
      <c r="E11" t="str">
        <f>IF(ISBLANK('Cooling Towers'!C7),IF(ISBLANK('Cooling Towers'!C14),IF(ISBLANK('Cooling Towers'!C15),'Cooling Towers'!C16,'Cooling Towers'!C15),'Cooling Towers'!C14),'Cooling Towers'!C7)</f>
        <v/>
      </c>
    </row>
    <row r="12" spans="1:5" ht="14.1" customHeight="1" x14ac:dyDescent="0.25">
      <c r="A12" t="s">
        <v>153</v>
      </c>
      <c r="B12" t="str">
        <f>IF(ISBLANK('Cooling Towers'!C8),'Cooling Towers'!C33,'Cooling Towers'!C8)</f>
        <v/>
      </c>
      <c r="C12" t="str">
        <f>IF(ISBLANK('Cooling Towers'!C8),IF(ISBLANK('Cooling Towers'!D33),B13,'Cooling Towers'!D33),'Cooling Towers'!D33)</f>
        <v>gpm</v>
      </c>
    </row>
    <row r="13" spans="1:5" ht="14.1" customHeight="1" x14ac:dyDescent="0.25">
      <c r="A13" t="s">
        <v>202</v>
      </c>
    </row>
    <row r="15" spans="1:5" x14ac:dyDescent="0.25">
      <c r="A15" s="41" t="s">
        <v>154</v>
      </c>
    </row>
    <row r="16" spans="1:5" ht="15.75" thickBot="1" x14ac:dyDescent="0.3">
      <c r="A16" t="s">
        <v>155</v>
      </c>
    </row>
    <row r="17" spans="1:13" x14ac:dyDescent="0.25">
      <c r="A17" s="44" t="s">
        <v>156</v>
      </c>
      <c r="B17" s="3"/>
      <c r="C17" s="3"/>
      <c r="D17" s="3"/>
      <c r="E17" s="3"/>
      <c r="F17" s="3"/>
      <c r="G17" s="3"/>
      <c r="H17" s="3" t="s">
        <v>157</v>
      </c>
      <c r="I17" s="3"/>
      <c r="J17" s="3"/>
      <c r="K17" s="3"/>
      <c r="L17" s="3"/>
      <c r="M17" s="4"/>
    </row>
    <row r="18" spans="1:13" x14ac:dyDescent="0.25">
      <c r="A18" s="5"/>
      <c r="B18" s="42"/>
      <c r="C18" s="42">
        <v>2</v>
      </c>
      <c r="D18" s="42">
        <v>2.5</v>
      </c>
      <c r="E18" s="42">
        <v>3</v>
      </c>
      <c r="F18" s="42">
        <v>3.5</v>
      </c>
      <c r="G18" s="42">
        <v>4</v>
      </c>
      <c r="H18" s="42">
        <v>5</v>
      </c>
      <c r="I18" s="42">
        <v>6</v>
      </c>
      <c r="J18" s="42">
        <v>7</v>
      </c>
      <c r="K18" s="42">
        <v>8</v>
      </c>
      <c r="L18" s="42">
        <v>9</v>
      </c>
      <c r="M18" s="19">
        <v>10</v>
      </c>
    </row>
    <row r="19" spans="1:13" x14ac:dyDescent="0.25">
      <c r="A19" s="5"/>
      <c r="B19" s="42">
        <v>1.5</v>
      </c>
      <c r="C19" s="42">
        <v>33</v>
      </c>
      <c r="D19" s="42">
        <v>44</v>
      </c>
      <c r="E19" s="42">
        <v>50</v>
      </c>
      <c r="F19" s="42">
        <v>53</v>
      </c>
      <c r="G19" s="42">
        <v>56</v>
      </c>
      <c r="H19" s="42">
        <v>58</v>
      </c>
      <c r="I19" s="42">
        <v>60</v>
      </c>
      <c r="J19" s="42">
        <v>61</v>
      </c>
      <c r="K19" s="42">
        <v>62</v>
      </c>
      <c r="L19" s="42">
        <v>63</v>
      </c>
      <c r="M19" s="19">
        <v>64</v>
      </c>
    </row>
    <row r="20" spans="1:13" x14ac:dyDescent="0.25">
      <c r="A20" s="5"/>
      <c r="B20" s="42">
        <v>2</v>
      </c>
      <c r="C20" s="43"/>
      <c r="D20" s="42">
        <v>17</v>
      </c>
      <c r="E20" s="42">
        <v>25</v>
      </c>
      <c r="F20" s="42">
        <v>30</v>
      </c>
      <c r="G20" s="42">
        <v>33</v>
      </c>
      <c r="H20" s="42">
        <v>38</v>
      </c>
      <c r="I20" s="42">
        <v>40</v>
      </c>
      <c r="J20" s="42">
        <v>42</v>
      </c>
      <c r="K20" s="42">
        <v>43</v>
      </c>
      <c r="L20" s="42">
        <v>44</v>
      </c>
      <c r="M20" s="19">
        <v>45</v>
      </c>
    </row>
    <row r="21" spans="1:13" x14ac:dyDescent="0.25">
      <c r="A21" s="5"/>
      <c r="B21" s="42">
        <v>2.5</v>
      </c>
      <c r="C21" s="43"/>
      <c r="D21" s="43"/>
      <c r="E21" s="42">
        <v>10</v>
      </c>
      <c r="F21" s="42">
        <v>16</v>
      </c>
      <c r="G21" s="42">
        <v>20</v>
      </c>
      <c r="H21" s="42">
        <v>25</v>
      </c>
      <c r="I21" s="42">
        <v>28</v>
      </c>
      <c r="J21" s="42">
        <v>30</v>
      </c>
      <c r="K21" s="42">
        <v>31</v>
      </c>
      <c r="L21" s="42">
        <v>33</v>
      </c>
      <c r="M21" s="19">
        <v>34</v>
      </c>
    </row>
    <row r="22" spans="1:13" x14ac:dyDescent="0.25">
      <c r="A22" s="5" t="s">
        <v>158</v>
      </c>
      <c r="B22" s="42">
        <v>3</v>
      </c>
      <c r="C22" s="43"/>
      <c r="D22" s="43"/>
      <c r="E22" s="43"/>
      <c r="F22" s="42">
        <v>7</v>
      </c>
      <c r="G22" s="42">
        <v>11</v>
      </c>
      <c r="H22" s="42">
        <v>17</v>
      </c>
      <c r="I22" s="42">
        <v>20</v>
      </c>
      <c r="J22" s="42">
        <v>22</v>
      </c>
      <c r="K22" s="42">
        <v>24</v>
      </c>
      <c r="L22" s="42">
        <v>25</v>
      </c>
      <c r="M22" s="19">
        <v>26</v>
      </c>
    </row>
    <row r="23" spans="1:13" x14ac:dyDescent="0.25">
      <c r="A23" s="5"/>
      <c r="B23" s="42">
        <v>3.5</v>
      </c>
      <c r="C23" s="43"/>
      <c r="D23" s="43"/>
      <c r="E23" s="43"/>
      <c r="F23" s="43"/>
      <c r="G23" s="42">
        <v>5</v>
      </c>
      <c r="H23" s="42">
        <v>11</v>
      </c>
      <c r="I23" s="42">
        <v>14</v>
      </c>
      <c r="J23" s="42">
        <v>17</v>
      </c>
      <c r="K23" s="42">
        <v>18</v>
      </c>
      <c r="L23" s="42">
        <v>20</v>
      </c>
      <c r="M23" s="19">
        <v>21</v>
      </c>
    </row>
    <row r="24" spans="1:13" x14ac:dyDescent="0.25">
      <c r="A24" s="5"/>
      <c r="B24" s="42">
        <v>4</v>
      </c>
      <c r="C24" s="43"/>
      <c r="D24" s="43"/>
      <c r="E24" s="43"/>
      <c r="F24" s="43"/>
      <c r="G24" s="43"/>
      <c r="H24" s="42">
        <v>6</v>
      </c>
      <c r="I24" s="42">
        <v>10</v>
      </c>
      <c r="J24" s="42">
        <v>13</v>
      </c>
      <c r="K24" s="42">
        <v>14</v>
      </c>
      <c r="L24" s="42">
        <v>16</v>
      </c>
      <c r="M24" s="19">
        <v>17</v>
      </c>
    </row>
    <row r="25" spans="1:13" x14ac:dyDescent="0.25">
      <c r="A25" s="5"/>
      <c r="B25" s="42">
        <v>5</v>
      </c>
      <c r="C25" s="43"/>
      <c r="D25" s="43"/>
      <c r="E25" s="43"/>
      <c r="F25" s="43"/>
      <c r="G25" s="43"/>
      <c r="H25" s="43"/>
      <c r="I25" s="42">
        <v>4</v>
      </c>
      <c r="J25" s="42">
        <v>7</v>
      </c>
      <c r="K25" s="42">
        <v>9</v>
      </c>
      <c r="L25" s="42">
        <v>10</v>
      </c>
      <c r="M25" s="19">
        <v>11</v>
      </c>
    </row>
    <row r="26" spans="1:13" ht="15.75" thickBot="1" x14ac:dyDescent="0.3">
      <c r="A26" s="9"/>
      <c r="B26" s="45">
        <v>6</v>
      </c>
      <c r="C26" s="46"/>
      <c r="D26" s="46"/>
      <c r="E26" s="46"/>
      <c r="F26" s="46"/>
      <c r="G26" s="46"/>
      <c r="H26" s="46"/>
      <c r="I26" s="46"/>
      <c r="J26" s="45">
        <v>3</v>
      </c>
      <c r="K26" s="45">
        <v>5</v>
      </c>
      <c r="L26" s="45">
        <v>6</v>
      </c>
      <c r="M26" s="47">
        <v>7</v>
      </c>
    </row>
  </sheetData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Instructions</vt:lpstr>
      <vt:lpstr>Summary</vt:lpstr>
      <vt:lpstr>Cooling Towers</vt:lpstr>
      <vt:lpstr>Domestic Water</vt:lpstr>
      <vt:lpstr>Irrigation</vt:lpstr>
      <vt:lpstr>Kitchen</vt:lpstr>
      <vt:lpstr>Rainwater Harvesting</vt:lpstr>
      <vt:lpstr>Single Pass Cooling</vt:lpstr>
      <vt:lpstr>Background</vt:lpstr>
      <vt:lpstr>Menus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2015-06-05T18:17:20Z</dcterms:created>
  <dcterms:modified xsi:type="dcterms:W3CDTF">2023-11-28T18:26:43Z</dcterms:modified>
  <cp:category/>
  <cp:contentStatus/>
</cp:coreProperties>
</file>